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49caccf4be51824b/00 My Happy Office/04 New Dream/เพจ Facebook-ระบบบัญชีปั้มน้ำมัน/แจกแบบฟอร์มหน้างาน/"/>
    </mc:Choice>
  </mc:AlternateContent>
  <xr:revisionPtr revIDLastSave="16" documentId="13_ncr:1_{18DD6417-6F08-4937-A52D-8E4D46BCF96D}" xr6:coauthVersionLast="47" xr6:coauthVersionMax="47" xr10:uidLastSave="{B805B1FE-4309-4CCD-81A9-B6CB40D813C0}"/>
  <bookViews>
    <workbookView xWindow="-120" yWindow="-120" windowWidth="20730" windowHeight="11160" tabRatio="885" xr2:uid="{00000000-000D-0000-FFFF-FFFF00000000}"/>
  </bookViews>
  <sheets>
    <sheet name="1 2" sheetId="53" r:id="rId1"/>
    <sheet name="3 4" sheetId="54" r:id="rId2"/>
    <sheet name="5 6" sheetId="55" r:id="rId3"/>
    <sheet name="7 8" sheetId="56" r:id="rId4"/>
    <sheet name="9 10" sheetId="57" r:id="rId5"/>
    <sheet name="11 12" sheetId="58" r:id="rId6"/>
    <sheet name="13 14" sheetId="59" r:id="rId7"/>
    <sheet name="15 16" sheetId="60" r:id="rId8"/>
    <sheet name="17 18" sheetId="61" r:id="rId9"/>
    <sheet name="19 20" sheetId="62" r:id="rId10"/>
    <sheet name="21 22" sheetId="63" r:id="rId11"/>
    <sheet name="23 24" sheetId="64" r:id="rId12"/>
    <sheet name="25 26" sheetId="65" r:id="rId13"/>
    <sheet name="27 28" sheetId="66" r:id="rId14"/>
    <sheet name="29 30" sheetId="67" r:id="rId15"/>
    <sheet name="31" sheetId="77" r:id="rId16"/>
    <sheet name="สรุป1" sheetId="70" r:id="rId17"/>
    <sheet name="เลขที่เอกสาร" sheetId="35" r:id="rId18"/>
    <sheet name="ขายรวม" sheetId="76" r:id="rId19"/>
    <sheet name="ทดสอบ" sheetId="71" r:id="rId20"/>
  </sheets>
  <definedNames>
    <definedName name="_xlnm.Print_Area" localSheetId="0">'1 2'!$A$1:$H$29</definedName>
    <definedName name="_xlnm.Print_Area" localSheetId="5">'11 12'!$A$1:$H$29</definedName>
    <definedName name="_xlnm.Print_Area" localSheetId="6">'13 14'!$A$1:$H$29</definedName>
    <definedName name="_xlnm.Print_Area" localSheetId="7">'15 16'!$A$1:$H$29</definedName>
    <definedName name="_xlnm.Print_Area" localSheetId="8">'17 18'!$A$1:$H$29</definedName>
    <definedName name="_xlnm.Print_Area" localSheetId="9">'19 20'!$A$1:$H$29</definedName>
    <definedName name="_xlnm.Print_Area" localSheetId="10">'21 22'!$A$1:$H$29</definedName>
    <definedName name="_xlnm.Print_Area" localSheetId="11">'23 24'!$A$1:$H$29</definedName>
    <definedName name="_xlnm.Print_Area" localSheetId="12">'25 26'!$A$1:$H$29</definedName>
    <definedName name="_xlnm.Print_Area" localSheetId="13">'27 28'!$A$1:$H$29</definedName>
    <definedName name="_xlnm.Print_Area" localSheetId="14">'29 30'!$A$1:$H$29</definedName>
    <definedName name="_xlnm.Print_Area" localSheetId="1">'3 4'!$A$1:$H$29</definedName>
    <definedName name="_xlnm.Print_Area" localSheetId="15">'31'!$A$1:$H$15</definedName>
    <definedName name="_xlnm.Print_Area" localSheetId="2">'5 6'!$A$1:$H$29</definedName>
    <definedName name="_xlnm.Print_Area" localSheetId="3">'7 8'!$A$1:$H$29</definedName>
    <definedName name="_xlnm.Print_Area" localSheetId="4">'9 10'!$A$1:$H$29</definedName>
    <definedName name="_xlnm.Print_Area" localSheetId="16">สรุป1!$A$1:$H$13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58" l="1"/>
  <c r="D14" i="59"/>
  <c r="D14" i="60"/>
  <c r="D14" i="61"/>
  <c r="D14" i="62"/>
  <c r="D14" i="63"/>
  <c r="D14" i="64"/>
  <c r="H1" i="77"/>
  <c r="F37" i="76"/>
  <c r="F28" i="76"/>
  <c r="C14" i="70"/>
  <c r="C4" i="77"/>
  <c r="F12" i="77"/>
  <c r="E12" i="77"/>
  <c r="D12" i="77"/>
  <c r="C12" i="77"/>
  <c r="F11" i="77"/>
  <c r="E11" i="77"/>
  <c r="D11" i="77"/>
  <c r="I11" i="77" s="1"/>
  <c r="C11" i="77"/>
  <c r="F10" i="77"/>
  <c r="E10" i="77"/>
  <c r="D10" i="77"/>
  <c r="I10" i="77" s="1"/>
  <c r="C10" i="77"/>
  <c r="I9" i="77"/>
  <c r="F9" i="77"/>
  <c r="E9" i="77"/>
  <c r="D9" i="77"/>
  <c r="C9" i="77"/>
  <c r="F8" i="77"/>
  <c r="F13" i="77" s="1"/>
  <c r="E8" i="77"/>
  <c r="D8" i="77"/>
  <c r="C8" i="77"/>
  <c r="C13" i="77" s="1"/>
  <c r="E37" i="76"/>
  <c r="E28" i="76"/>
  <c r="AI19" i="76"/>
  <c r="AI20" i="76" s="1"/>
  <c r="AI10" i="76"/>
  <c r="AI11" i="76" s="1"/>
  <c r="E19" i="76"/>
  <c r="E20" i="76" s="1"/>
  <c r="F19" i="76"/>
  <c r="F20" i="76" s="1"/>
  <c r="G19" i="76"/>
  <c r="G20" i="76" s="1"/>
  <c r="H19" i="76"/>
  <c r="H20" i="76" s="1"/>
  <c r="I19" i="76"/>
  <c r="I20" i="76" s="1"/>
  <c r="J19" i="76"/>
  <c r="J20" i="76" s="1"/>
  <c r="K19" i="76"/>
  <c r="K20" i="76" s="1"/>
  <c r="L19" i="76"/>
  <c r="L20" i="76" s="1"/>
  <c r="M19" i="76"/>
  <c r="M20" i="76" s="1"/>
  <c r="N19" i="76"/>
  <c r="N20" i="76" s="1"/>
  <c r="O19" i="76"/>
  <c r="O20" i="76" s="1"/>
  <c r="P19" i="76"/>
  <c r="P20" i="76" s="1"/>
  <c r="Q19" i="76"/>
  <c r="Q20" i="76" s="1"/>
  <c r="R19" i="76"/>
  <c r="R20" i="76" s="1"/>
  <c r="S19" i="76"/>
  <c r="S20" i="76" s="1"/>
  <c r="T19" i="76"/>
  <c r="T20" i="76" s="1"/>
  <c r="U19" i="76"/>
  <c r="U20" i="76" s="1"/>
  <c r="V19" i="76"/>
  <c r="V20" i="76" s="1"/>
  <c r="W19" i="76"/>
  <c r="W20" i="76" s="1"/>
  <c r="X19" i="76"/>
  <c r="X20" i="76" s="1"/>
  <c r="Y19" i="76"/>
  <c r="Y20" i="76" s="1"/>
  <c r="Z19" i="76"/>
  <c r="Z20" i="76" s="1"/>
  <c r="AA19" i="76"/>
  <c r="AA20" i="76" s="1"/>
  <c r="AB19" i="76"/>
  <c r="AB20" i="76" s="1"/>
  <c r="AC19" i="76"/>
  <c r="AC20" i="76" s="1"/>
  <c r="AD19" i="76"/>
  <c r="AD20" i="76" s="1"/>
  <c r="AE19" i="76"/>
  <c r="AE20" i="76" s="1"/>
  <c r="AF19" i="76"/>
  <c r="AF20" i="76" s="1"/>
  <c r="AG19" i="76"/>
  <c r="AG20" i="76" s="1"/>
  <c r="D19" i="76"/>
  <c r="D20" i="76" s="1"/>
  <c r="D10" i="76"/>
  <c r="AH9" i="76"/>
  <c r="G11" i="77" l="1"/>
  <c r="D13" i="77"/>
  <c r="G8" i="77"/>
  <c r="I8" i="77"/>
  <c r="G10" i="77"/>
  <c r="G12" i="77"/>
  <c r="G9" i="77"/>
  <c r="H12" i="77"/>
  <c r="J11" i="77"/>
  <c r="H10" i="77"/>
  <c r="H9" i="77"/>
  <c r="H11" i="77"/>
  <c r="J8" i="77"/>
  <c r="J9" i="77"/>
  <c r="J10" i="77"/>
  <c r="E13" i="77"/>
  <c r="H8" i="77"/>
  <c r="E23" i="67"/>
  <c r="AG10" i="76"/>
  <c r="Q10" i="76"/>
  <c r="AB10" i="76"/>
  <c r="AA10" i="76"/>
  <c r="AH14" i="76"/>
  <c r="AJ14" i="76" s="1"/>
  <c r="AH4" i="76"/>
  <c r="C18" i="65"/>
  <c r="C17" i="64"/>
  <c r="C17" i="65" s="1"/>
  <c r="C18" i="64"/>
  <c r="C18" i="63"/>
  <c r="C18" i="62"/>
  <c r="C18" i="61"/>
  <c r="C18" i="60"/>
  <c r="C18" i="59"/>
  <c r="C17" i="58"/>
  <c r="C18" i="58"/>
  <c r="C17" i="57"/>
  <c r="C18" i="57"/>
  <c r="C17" i="56"/>
  <c r="C18" i="56"/>
  <c r="C17" i="55"/>
  <c r="C18" i="55"/>
  <c r="C18" i="54"/>
  <c r="C17" i="54"/>
  <c r="AH12" i="76"/>
  <c r="AJ12" i="76" s="1"/>
  <c r="AH18" i="76"/>
  <c r="AH16" i="76"/>
  <c r="AJ16" i="76" s="1"/>
  <c r="AH13" i="76"/>
  <c r="AH15" i="76"/>
  <c r="AJ15" i="76" s="1"/>
  <c r="AH3" i="76"/>
  <c r="AJ9" i="76"/>
  <c r="AH6" i="76"/>
  <c r="AH8" i="76"/>
  <c r="U41" i="76"/>
  <c r="AH5" i="76"/>
  <c r="AJ5" i="76" s="1"/>
  <c r="G10" i="76"/>
  <c r="D11" i="76"/>
  <c r="E10" i="76"/>
  <c r="E11" i="76" s="1"/>
  <c r="F10" i="76"/>
  <c r="H10" i="76"/>
  <c r="I10" i="76"/>
  <c r="J10" i="76"/>
  <c r="K10" i="76"/>
  <c r="L10" i="76"/>
  <c r="M10" i="76"/>
  <c r="N10" i="76"/>
  <c r="O10" i="76"/>
  <c r="P10" i="76"/>
  <c r="R10" i="76"/>
  <c r="S10" i="76"/>
  <c r="T10" i="76"/>
  <c r="U10" i="76"/>
  <c r="V10" i="76"/>
  <c r="W10" i="76"/>
  <c r="X10" i="76"/>
  <c r="Y10" i="76"/>
  <c r="Z10" i="76"/>
  <c r="AC10" i="76"/>
  <c r="AD10" i="76"/>
  <c r="AE10" i="76"/>
  <c r="AF10" i="76"/>
  <c r="AH7" i="76"/>
  <c r="AH35" i="76"/>
  <c r="AJ35" i="76" s="1"/>
  <c r="AH39" i="76"/>
  <c r="AH34" i="76"/>
  <c r="AH36" i="76"/>
  <c r="AJ36" i="76" s="1"/>
  <c r="AH37" i="76"/>
  <c r="AJ37" i="76" s="1"/>
  <c r="AH38" i="76"/>
  <c r="AJ38" i="76" s="1"/>
  <c r="G13" i="77" l="1"/>
  <c r="H13" i="77"/>
  <c r="AH10" i="76"/>
  <c r="AH11" i="76" s="1"/>
  <c r="AH19" i="76"/>
  <c r="AH20" i="76" s="1"/>
  <c r="C17" i="66"/>
  <c r="AJ18" i="76"/>
  <c r="AJ20" i="76" s="1"/>
  <c r="AJ13" i="76"/>
  <c r="AJ7" i="76"/>
  <c r="AH25" i="76"/>
  <c r="AH26" i="76"/>
  <c r="AH27" i="76"/>
  <c r="AH28" i="76"/>
  <c r="AH29" i="76"/>
  <c r="AH30" i="76"/>
  <c r="C17" i="59" l="1"/>
  <c r="C17" i="67"/>
  <c r="AJ3" i="76"/>
  <c r="D41" i="76"/>
  <c r="C17" i="60" l="1"/>
  <c r="I11" i="76"/>
  <c r="AB11" i="76"/>
  <c r="C17" i="61" l="1"/>
  <c r="C17" i="62"/>
  <c r="V11" i="76"/>
  <c r="F24" i="67"/>
  <c r="F25" i="67"/>
  <c r="F26" i="67"/>
  <c r="E24" i="67"/>
  <c r="E25" i="67"/>
  <c r="E26" i="67"/>
  <c r="D24" i="67"/>
  <c r="D25" i="67"/>
  <c r="D26" i="67"/>
  <c r="C24" i="67"/>
  <c r="C25" i="67"/>
  <c r="C26" i="67"/>
  <c r="F9" i="67"/>
  <c r="F10" i="67"/>
  <c r="F11" i="67"/>
  <c r="F12" i="67"/>
  <c r="E9" i="67"/>
  <c r="E10" i="67"/>
  <c r="E11" i="67"/>
  <c r="E12" i="67"/>
  <c r="D9" i="67"/>
  <c r="D10" i="67"/>
  <c r="D11" i="67"/>
  <c r="D12" i="67"/>
  <c r="C9" i="67"/>
  <c r="C10" i="67"/>
  <c r="C11" i="67"/>
  <c r="C12" i="67"/>
  <c r="F24" i="66"/>
  <c r="F25" i="66"/>
  <c r="F26" i="66"/>
  <c r="E24" i="66"/>
  <c r="E25" i="66"/>
  <c r="E26" i="66"/>
  <c r="D24" i="66"/>
  <c r="D25" i="66"/>
  <c r="D26" i="66"/>
  <c r="C24" i="66"/>
  <c r="C25" i="66"/>
  <c r="C26" i="66"/>
  <c r="F9" i="66"/>
  <c r="F10" i="66"/>
  <c r="F11" i="66"/>
  <c r="F12" i="66"/>
  <c r="E9" i="66"/>
  <c r="E10" i="66"/>
  <c r="E11" i="66"/>
  <c r="E12" i="66"/>
  <c r="D9" i="66"/>
  <c r="D10" i="66"/>
  <c r="D11" i="66"/>
  <c r="D12" i="66"/>
  <c r="C9" i="66"/>
  <c r="C10" i="66"/>
  <c r="C11" i="66"/>
  <c r="C12" i="66"/>
  <c r="F24" i="65"/>
  <c r="F25" i="65"/>
  <c r="F26" i="65"/>
  <c r="E24" i="65"/>
  <c r="E25" i="65"/>
  <c r="E26" i="65"/>
  <c r="D24" i="65"/>
  <c r="D25" i="65"/>
  <c r="D26" i="65"/>
  <c r="C24" i="65"/>
  <c r="C25" i="65"/>
  <c r="C26" i="65"/>
  <c r="F9" i="65"/>
  <c r="F10" i="65"/>
  <c r="F11" i="65"/>
  <c r="F12" i="65"/>
  <c r="E9" i="65"/>
  <c r="E10" i="65"/>
  <c r="E11" i="65"/>
  <c r="E12" i="65"/>
  <c r="D9" i="65"/>
  <c r="D10" i="65"/>
  <c r="D11" i="65"/>
  <c r="D12" i="65"/>
  <c r="C9" i="65"/>
  <c r="C10" i="65"/>
  <c r="C11" i="65"/>
  <c r="C12" i="65"/>
  <c r="F24" i="64"/>
  <c r="F25" i="64"/>
  <c r="F26" i="64"/>
  <c r="F27" i="64"/>
  <c r="E24" i="64"/>
  <c r="E25" i="64"/>
  <c r="E26" i="64"/>
  <c r="E27" i="64"/>
  <c r="D24" i="64"/>
  <c r="D25" i="64"/>
  <c r="D26" i="64"/>
  <c r="D27" i="64"/>
  <c r="C24" i="64"/>
  <c r="C25" i="64"/>
  <c r="C26" i="64"/>
  <c r="C27" i="64"/>
  <c r="F9" i="64"/>
  <c r="F10" i="64"/>
  <c r="F11" i="64"/>
  <c r="F12" i="64"/>
  <c r="E9" i="64"/>
  <c r="E10" i="64"/>
  <c r="E11" i="64"/>
  <c r="E12" i="64"/>
  <c r="D9" i="64"/>
  <c r="D10" i="64"/>
  <c r="D11" i="64"/>
  <c r="D12" i="64"/>
  <c r="C9" i="64"/>
  <c r="C10" i="64"/>
  <c r="C11" i="64"/>
  <c r="C12" i="64"/>
  <c r="F24" i="63"/>
  <c r="F25" i="63"/>
  <c r="F26" i="63"/>
  <c r="F27" i="63"/>
  <c r="E24" i="63"/>
  <c r="E25" i="63"/>
  <c r="E26" i="63"/>
  <c r="E27" i="63"/>
  <c r="D24" i="63"/>
  <c r="D25" i="63"/>
  <c r="D26" i="63"/>
  <c r="D27" i="63"/>
  <c r="C24" i="63"/>
  <c r="C25" i="63"/>
  <c r="C26" i="63"/>
  <c r="C27" i="63"/>
  <c r="E9" i="63"/>
  <c r="E10" i="63"/>
  <c r="E11" i="63"/>
  <c r="E12" i="63"/>
  <c r="D9" i="63"/>
  <c r="D10" i="63"/>
  <c r="D11" i="63"/>
  <c r="D12" i="63"/>
  <c r="C9" i="63"/>
  <c r="C10" i="63"/>
  <c r="C11" i="63"/>
  <c r="C12" i="63"/>
  <c r="F24" i="62"/>
  <c r="F25" i="62"/>
  <c r="F26" i="62"/>
  <c r="F27" i="62"/>
  <c r="E24" i="62"/>
  <c r="E25" i="62"/>
  <c r="E26" i="62"/>
  <c r="E27" i="62"/>
  <c r="D24" i="62"/>
  <c r="D25" i="62"/>
  <c r="D26" i="62"/>
  <c r="D27" i="62"/>
  <c r="C24" i="62"/>
  <c r="C25" i="62"/>
  <c r="C26" i="62"/>
  <c r="C27" i="62"/>
  <c r="F9" i="62"/>
  <c r="F10" i="62"/>
  <c r="F11" i="62"/>
  <c r="F12" i="62"/>
  <c r="E9" i="62"/>
  <c r="E10" i="62"/>
  <c r="E11" i="62"/>
  <c r="E12" i="62"/>
  <c r="D9" i="62"/>
  <c r="D10" i="62"/>
  <c r="D11" i="62"/>
  <c r="D12" i="62"/>
  <c r="C9" i="62"/>
  <c r="C10" i="62"/>
  <c r="C11" i="62"/>
  <c r="C12" i="62"/>
  <c r="F24" i="61"/>
  <c r="F25" i="61"/>
  <c r="F26" i="61"/>
  <c r="F27" i="61"/>
  <c r="E24" i="61"/>
  <c r="E25" i="61"/>
  <c r="E26" i="61"/>
  <c r="E27" i="61"/>
  <c r="D24" i="61"/>
  <c r="D25" i="61"/>
  <c r="D26" i="61"/>
  <c r="D27" i="61"/>
  <c r="C24" i="61"/>
  <c r="C25" i="61"/>
  <c r="C26" i="61"/>
  <c r="C27" i="61"/>
  <c r="F9" i="61"/>
  <c r="F10" i="61"/>
  <c r="F11" i="61"/>
  <c r="F12" i="61"/>
  <c r="E9" i="61"/>
  <c r="E10" i="61"/>
  <c r="E11" i="61"/>
  <c r="E12" i="61"/>
  <c r="D9" i="61"/>
  <c r="D10" i="61"/>
  <c r="D11" i="61"/>
  <c r="D12" i="61"/>
  <c r="C9" i="61"/>
  <c r="C10" i="61"/>
  <c r="C11" i="61"/>
  <c r="C12" i="61"/>
  <c r="F24" i="60"/>
  <c r="F25" i="60"/>
  <c r="F26" i="60"/>
  <c r="F27" i="60"/>
  <c r="E24" i="60"/>
  <c r="E25" i="60"/>
  <c r="E26" i="60"/>
  <c r="E27" i="60"/>
  <c r="D24" i="60"/>
  <c r="D25" i="60"/>
  <c r="D26" i="60"/>
  <c r="D27" i="60"/>
  <c r="C24" i="60"/>
  <c r="C25" i="60"/>
  <c r="C26" i="60"/>
  <c r="C27" i="60"/>
  <c r="F9" i="60"/>
  <c r="F10" i="60"/>
  <c r="F11" i="60"/>
  <c r="F12" i="60"/>
  <c r="E9" i="60"/>
  <c r="E10" i="60"/>
  <c r="E11" i="60"/>
  <c r="E12" i="60"/>
  <c r="D9" i="60"/>
  <c r="D10" i="60"/>
  <c r="D11" i="60"/>
  <c r="D12" i="60"/>
  <c r="C9" i="60"/>
  <c r="C10" i="60"/>
  <c r="C11" i="60"/>
  <c r="C12" i="60"/>
  <c r="F24" i="59"/>
  <c r="F25" i="59"/>
  <c r="F26" i="59"/>
  <c r="F27" i="59"/>
  <c r="E24" i="59"/>
  <c r="E25" i="59"/>
  <c r="E26" i="59"/>
  <c r="E27" i="59"/>
  <c r="D24" i="59"/>
  <c r="D25" i="59"/>
  <c r="D26" i="59"/>
  <c r="D27" i="59"/>
  <c r="C24" i="59"/>
  <c r="C25" i="59"/>
  <c r="C26" i="59"/>
  <c r="C27" i="59"/>
  <c r="F9" i="59"/>
  <c r="F10" i="59"/>
  <c r="F11" i="59"/>
  <c r="F12" i="59"/>
  <c r="E9" i="59"/>
  <c r="E10" i="59"/>
  <c r="E11" i="59"/>
  <c r="E12" i="59"/>
  <c r="D9" i="59"/>
  <c r="D10" i="59"/>
  <c r="D11" i="59"/>
  <c r="D12" i="59"/>
  <c r="C9" i="59"/>
  <c r="C10" i="59"/>
  <c r="C11" i="59"/>
  <c r="C12" i="59"/>
  <c r="F24" i="58"/>
  <c r="F25" i="58"/>
  <c r="F26" i="58"/>
  <c r="F27" i="58"/>
  <c r="E24" i="58"/>
  <c r="E25" i="58"/>
  <c r="E26" i="58"/>
  <c r="E27" i="58"/>
  <c r="D24" i="58"/>
  <c r="D25" i="58"/>
  <c r="D26" i="58"/>
  <c r="D27" i="58"/>
  <c r="C24" i="58"/>
  <c r="C25" i="58"/>
  <c r="C26" i="58"/>
  <c r="C27" i="58"/>
  <c r="F9" i="58"/>
  <c r="F10" i="58"/>
  <c r="F11" i="58"/>
  <c r="F12" i="58"/>
  <c r="E9" i="58"/>
  <c r="E10" i="58"/>
  <c r="E11" i="58"/>
  <c r="E12" i="58"/>
  <c r="D9" i="58"/>
  <c r="D10" i="58"/>
  <c r="D11" i="58"/>
  <c r="D12" i="58"/>
  <c r="C9" i="58"/>
  <c r="C10" i="58"/>
  <c r="C11" i="58"/>
  <c r="C12" i="58"/>
  <c r="F24" i="57"/>
  <c r="F25" i="57"/>
  <c r="F26" i="57"/>
  <c r="F27" i="57"/>
  <c r="E24" i="57"/>
  <c r="E25" i="57"/>
  <c r="E26" i="57"/>
  <c r="E27" i="57"/>
  <c r="D24" i="57"/>
  <c r="D25" i="57"/>
  <c r="D26" i="57"/>
  <c r="D27" i="57"/>
  <c r="C24" i="57"/>
  <c r="C25" i="57"/>
  <c r="C26" i="57"/>
  <c r="C27" i="57"/>
  <c r="F9" i="57"/>
  <c r="F10" i="57"/>
  <c r="F11" i="57"/>
  <c r="F12" i="57"/>
  <c r="E9" i="57"/>
  <c r="E10" i="57"/>
  <c r="E11" i="57"/>
  <c r="E12" i="57"/>
  <c r="E8" i="57"/>
  <c r="D9" i="57"/>
  <c r="D10" i="57"/>
  <c r="D11" i="57"/>
  <c r="D12" i="57"/>
  <c r="C9" i="57"/>
  <c r="C10" i="57"/>
  <c r="C11" i="57"/>
  <c r="C12" i="57"/>
  <c r="F24" i="56"/>
  <c r="F25" i="56"/>
  <c r="F26" i="56"/>
  <c r="F27" i="56"/>
  <c r="F23" i="56"/>
  <c r="E24" i="56"/>
  <c r="E25" i="56"/>
  <c r="E26" i="56"/>
  <c r="E27" i="56"/>
  <c r="E23" i="56"/>
  <c r="D24" i="56"/>
  <c r="D25" i="56"/>
  <c r="D26" i="56"/>
  <c r="D27" i="56"/>
  <c r="C24" i="56"/>
  <c r="C25" i="56"/>
  <c r="C26" i="56"/>
  <c r="C27" i="56"/>
  <c r="F9" i="56"/>
  <c r="F10" i="56"/>
  <c r="F11" i="56"/>
  <c r="F12" i="56"/>
  <c r="F8" i="56"/>
  <c r="E9" i="56"/>
  <c r="E10" i="56"/>
  <c r="E11" i="56"/>
  <c r="E12" i="56"/>
  <c r="E8" i="56"/>
  <c r="D9" i="56"/>
  <c r="D10" i="56"/>
  <c r="D11" i="56"/>
  <c r="D12" i="56"/>
  <c r="C9" i="56"/>
  <c r="C10" i="56"/>
  <c r="C11" i="56"/>
  <c r="C12" i="56"/>
  <c r="F24" i="55"/>
  <c r="F25" i="55"/>
  <c r="F26" i="55"/>
  <c r="F27" i="55"/>
  <c r="F23" i="55"/>
  <c r="E24" i="55"/>
  <c r="E25" i="55"/>
  <c r="E26" i="55"/>
  <c r="E27" i="55"/>
  <c r="E23" i="55"/>
  <c r="D24" i="55"/>
  <c r="D25" i="55"/>
  <c r="D26" i="55"/>
  <c r="D27" i="55"/>
  <c r="C24" i="55"/>
  <c r="C25" i="55"/>
  <c r="C26" i="55"/>
  <c r="C27" i="55"/>
  <c r="F9" i="55"/>
  <c r="F10" i="55"/>
  <c r="F11" i="55"/>
  <c r="F12" i="55"/>
  <c r="F8" i="55"/>
  <c r="F13" i="55" s="1"/>
  <c r="E9" i="55"/>
  <c r="E10" i="55"/>
  <c r="E11" i="55"/>
  <c r="E12" i="55"/>
  <c r="E8" i="55"/>
  <c r="D8" i="55"/>
  <c r="D9" i="55"/>
  <c r="D10" i="55"/>
  <c r="D11" i="55"/>
  <c r="D12" i="55"/>
  <c r="C9" i="55"/>
  <c r="C10" i="55"/>
  <c r="C11" i="55"/>
  <c r="C12" i="55"/>
  <c r="F27" i="54"/>
  <c r="E27" i="54"/>
  <c r="E26" i="54"/>
  <c r="E25" i="54"/>
  <c r="E24" i="54"/>
  <c r="D24" i="54"/>
  <c r="D25" i="54"/>
  <c r="D26" i="54"/>
  <c r="D27" i="54"/>
  <c r="C24" i="54"/>
  <c r="C25" i="54"/>
  <c r="C26" i="54"/>
  <c r="C27" i="54"/>
  <c r="F12" i="54"/>
  <c r="F11" i="54"/>
  <c r="F10" i="54"/>
  <c r="F9" i="54"/>
  <c r="E9" i="54"/>
  <c r="E10" i="54"/>
  <c r="E11" i="54"/>
  <c r="E12" i="54"/>
  <c r="D9" i="54"/>
  <c r="D10" i="54"/>
  <c r="D11" i="54"/>
  <c r="D12" i="54"/>
  <c r="C9" i="54"/>
  <c r="C10" i="54"/>
  <c r="C11" i="54"/>
  <c r="C12" i="54"/>
  <c r="F27" i="53"/>
  <c r="F24" i="53"/>
  <c r="F25" i="53"/>
  <c r="F26" i="53"/>
  <c r="E24" i="53"/>
  <c r="E25" i="53"/>
  <c r="E26" i="53"/>
  <c r="E27" i="53"/>
  <c r="D24" i="53"/>
  <c r="D25" i="53"/>
  <c r="D26" i="53"/>
  <c r="D27" i="53"/>
  <c r="C24" i="53"/>
  <c r="C25" i="53"/>
  <c r="C26" i="53"/>
  <c r="C27" i="53"/>
  <c r="F9" i="53"/>
  <c r="F10" i="53"/>
  <c r="F11" i="53"/>
  <c r="F12" i="53"/>
  <c r="E9" i="53"/>
  <c r="E10" i="53"/>
  <c r="E11" i="53"/>
  <c r="E12" i="53"/>
  <c r="D9" i="53"/>
  <c r="D10" i="53"/>
  <c r="D11" i="53"/>
  <c r="D12" i="53"/>
  <c r="C9" i="53"/>
  <c r="C10" i="53"/>
  <c r="C11" i="53"/>
  <c r="C11" i="70" s="1"/>
  <c r="C12" i="53"/>
  <c r="E10" i="70" l="1"/>
  <c r="E9" i="70"/>
  <c r="D11" i="70"/>
  <c r="D10" i="70"/>
  <c r="E13" i="55"/>
  <c r="E13" i="57"/>
  <c r="C10" i="70"/>
  <c r="C9" i="70"/>
  <c r="D9" i="70"/>
  <c r="F13" i="56"/>
  <c r="E11" i="70"/>
  <c r="E27" i="67"/>
  <c r="E28" i="67" s="1"/>
  <c r="F28" i="60"/>
  <c r="H12" i="63"/>
  <c r="D13" i="55"/>
  <c r="D14" i="55" s="1"/>
  <c r="E13" i="56"/>
  <c r="G27" i="54"/>
  <c r="H12" i="56"/>
  <c r="G9" i="58"/>
  <c r="H10" i="64"/>
  <c r="G10" i="61"/>
  <c r="H24" i="56"/>
  <c r="H27" i="64"/>
  <c r="H12" i="60"/>
  <c r="H24" i="61"/>
  <c r="H27" i="63"/>
  <c r="H26" i="61"/>
  <c r="G27" i="60"/>
  <c r="G27" i="64"/>
  <c r="H25" i="58"/>
  <c r="H11" i="57"/>
  <c r="H27" i="61"/>
  <c r="H26" i="65"/>
  <c r="G27" i="61"/>
  <c r="H9" i="61"/>
  <c r="G9" i="61"/>
  <c r="H25" i="61"/>
  <c r="H25" i="63"/>
  <c r="G25" i="64"/>
  <c r="G12" i="67"/>
  <c r="G25" i="61"/>
  <c r="G9" i="64"/>
  <c r="G9" i="67"/>
  <c r="G24" i="61"/>
  <c r="H10" i="61"/>
  <c r="H27" i="60"/>
  <c r="H10" i="53"/>
  <c r="H26" i="66"/>
  <c r="G24" i="66"/>
  <c r="H11" i="65"/>
  <c r="H24" i="64"/>
  <c r="H26" i="63"/>
  <c r="G24" i="63"/>
  <c r="G9" i="63"/>
  <c r="H26" i="62"/>
  <c r="G11" i="62"/>
  <c r="H9" i="57"/>
  <c r="H11" i="56"/>
  <c r="G26" i="61"/>
  <c r="G10" i="64"/>
  <c r="G26" i="63"/>
  <c r="G11" i="65"/>
  <c r="G26" i="62"/>
  <c r="G25" i="63"/>
  <c r="G25" i="66"/>
  <c r="G26" i="64"/>
  <c r="G26" i="67"/>
  <c r="G10" i="62"/>
  <c r="G24" i="67"/>
  <c r="H11" i="62"/>
  <c r="H25" i="64"/>
  <c r="H10" i="66"/>
  <c r="H25" i="67"/>
  <c r="H10" i="65"/>
  <c r="G24" i="58"/>
  <c r="G12" i="55"/>
  <c r="G12" i="53"/>
  <c r="G12" i="54"/>
  <c r="G26" i="57"/>
  <c r="G10" i="59"/>
  <c r="H10" i="54"/>
  <c r="H12" i="58"/>
  <c r="H27" i="59"/>
  <c r="H10" i="57"/>
  <c r="H26" i="59"/>
  <c r="H10" i="58"/>
  <c r="H25" i="57"/>
  <c r="H12" i="57"/>
  <c r="H9" i="59"/>
  <c r="H24" i="53"/>
  <c r="H25" i="59"/>
  <c r="G26" i="58"/>
  <c r="G12" i="58"/>
  <c r="G27" i="59"/>
  <c r="G12" i="59"/>
  <c r="G10" i="54"/>
  <c r="G11" i="55"/>
  <c r="H24" i="57"/>
  <c r="H27" i="57"/>
  <c r="H26" i="57"/>
  <c r="G27" i="58"/>
  <c r="G11" i="58"/>
  <c r="G10" i="58"/>
  <c r="H27" i="58"/>
  <c r="H24" i="59"/>
  <c r="H12" i="59"/>
  <c r="G24" i="59"/>
  <c r="H10" i="59"/>
  <c r="G12" i="60"/>
  <c r="G10" i="60"/>
  <c r="H9" i="60"/>
  <c r="G12" i="61"/>
  <c r="G11" i="61"/>
  <c r="H12" i="61"/>
  <c r="H11" i="61"/>
  <c r="G25" i="62"/>
  <c r="G12" i="62"/>
  <c r="H24" i="62"/>
  <c r="H9" i="62"/>
  <c r="H12" i="62"/>
  <c r="G11" i="63"/>
  <c r="G10" i="63"/>
  <c r="G12" i="64"/>
  <c r="G11" i="64"/>
  <c r="H26" i="64"/>
  <c r="H12" i="64"/>
  <c r="H11" i="64"/>
  <c r="H9" i="64"/>
  <c r="G12" i="65"/>
  <c r="H25" i="65"/>
  <c r="G10" i="65"/>
  <c r="G26" i="66"/>
  <c r="H25" i="66"/>
  <c r="G12" i="66"/>
  <c r="G11" i="66"/>
  <c r="G9" i="66"/>
  <c r="H11" i="66"/>
  <c r="G11" i="67"/>
  <c r="H26" i="67"/>
  <c r="H24" i="67"/>
  <c r="H10" i="67"/>
  <c r="H12" i="67"/>
  <c r="H11" i="67"/>
  <c r="H9" i="67"/>
  <c r="H24" i="66"/>
  <c r="G26" i="65"/>
  <c r="G9" i="62"/>
  <c r="H10" i="60"/>
  <c r="G9" i="60"/>
  <c r="G11" i="59"/>
  <c r="G9" i="59"/>
  <c r="H26" i="58"/>
  <c r="G25" i="57"/>
  <c r="G9" i="56"/>
  <c r="G10" i="55"/>
  <c r="G26" i="54"/>
  <c r="G11" i="54"/>
  <c r="G9" i="54"/>
  <c r="G25" i="53"/>
  <c r="G24" i="53"/>
  <c r="G27" i="53"/>
  <c r="G26" i="53"/>
  <c r="H25" i="53"/>
  <c r="H12" i="53"/>
  <c r="G10" i="53"/>
  <c r="G11" i="53"/>
  <c r="G26" i="59"/>
  <c r="H11" i="60"/>
  <c r="H11" i="58"/>
  <c r="H11" i="59"/>
  <c r="G11" i="60"/>
  <c r="G12" i="63"/>
  <c r="G27" i="62"/>
  <c r="H27" i="62"/>
  <c r="G25" i="58"/>
  <c r="G25" i="59"/>
  <c r="G9" i="55"/>
  <c r="G27" i="55"/>
  <c r="H25" i="56"/>
  <c r="G27" i="63"/>
  <c r="H24" i="58"/>
  <c r="H10" i="62"/>
  <c r="G10" i="66"/>
  <c r="H24" i="55"/>
  <c r="H24" i="65"/>
  <c r="H9" i="65"/>
  <c r="H24" i="63"/>
  <c r="G24" i="65"/>
  <c r="G25" i="65"/>
  <c r="G24" i="64"/>
  <c r="G25" i="67"/>
  <c r="G10" i="67"/>
  <c r="G24" i="56"/>
  <c r="G10" i="57"/>
  <c r="G9" i="57"/>
  <c r="G24" i="57"/>
  <c r="G25" i="54"/>
  <c r="G25" i="55"/>
  <c r="G24" i="55"/>
  <c r="G11" i="56"/>
  <c r="H11" i="55"/>
  <c r="H11" i="53"/>
  <c r="G27" i="57"/>
  <c r="H10" i="55"/>
  <c r="G26" i="56"/>
  <c r="H27" i="53"/>
  <c r="H12" i="54"/>
  <c r="G12" i="57"/>
  <c r="H9" i="66"/>
  <c r="G24" i="62"/>
  <c r="H9" i="53"/>
  <c r="G9" i="53"/>
  <c r="H25" i="62"/>
  <c r="H12" i="65"/>
  <c r="H12" i="66"/>
  <c r="H9" i="54"/>
  <c r="H27" i="54"/>
  <c r="H9" i="55"/>
  <c r="H27" i="55"/>
  <c r="H10" i="56"/>
  <c r="H27" i="56"/>
  <c r="H26" i="53"/>
  <c r="H11" i="54"/>
  <c r="H12" i="55"/>
  <c r="H26" i="55"/>
  <c r="H9" i="56"/>
  <c r="H26" i="56"/>
  <c r="G24" i="54"/>
  <c r="H9" i="58"/>
  <c r="G9" i="65"/>
  <c r="G11" i="57"/>
  <c r="G12" i="56"/>
  <c r="G25" i="56"/>
  <c r="G10" i="56"/>
  <c r="G27" i="56"/>
  <c r="H25" i="55"/>
  <c r="G26" i="55"/>
  <c r="AJ8" i="76"/>
  <c r="H28" i="61" l="1"/>
  <c r="H28" i="59"/>
  <c r="H28" i="64"/>
  <c r="H28" i="63"/>
  <c r="H28" i="58"/>
  <c r="H28" i="62"/>
  <c r="F23" i="57"/>
  <c r="F26" i="54"/>
  <c r="F25" i="54"/>
  <c r="F24" i="54"/>
  <c r="F23" i="54"/>
  <c r="F8" i="54"/>
  <c r="F13" i="54" s="1"/>
  <c r="E8" i="54"/>
  <c r="F23" i="53"/>
  <c r="F28" i="53" s="1"/>
  <c r="E23" i="53"/>
  <c r="F8" i="53"/>
  <c r="F13" i="53" s="1"/>
  <c r="E8" i="53"/>
  <c r="E13" i="53" s="1"/>
  <c r="AJ28" i="76"/>
  <c r="G41" i="76"/>
  <c r="H41" i="76"/>
  <c r="I41" i="76"/>
  <c r="J41" i="76"/>
  <c r="K41" i="76"/>
  <c r="L41" i="76"/>
  <c r="M41" i="76"/>
  <c r="N41" i="76"/>
  <c r="O41" i="76"/>
  <c r="P41" i="76"/>
  <c r="Q41" i="76"/>
  <c r="R41" i="76"/>
  <c r="S41" i="76"/>
  <c r="T41" i="76"/>
  <c r="V41" i="76"/>
  <c r="W41" i="76"/>
  <c r="X41" i="76"/>
  <c r="Y41" i="76"/>
  <c r="Z41" i="76"/>
  <c r="AA41" i="76"/>
  <c r="AB41" i="76"/>
  <c r="AC41" i="76"/>
  <c r="AD41" i="76"/>
  <c r="AE41" i="76"/>
  <c r="AF41" i="76"/>
  <c r="AG41" i="76"/>
  <c r="E41" i="76"/>
  <c r="F41" i="76"/>
  <c r="E44" i="76"/>
  <c r="H24" i="54" l="1"/>
  <c r="F9" i="70"/>
  <c r="H25" i="54"/>
  <c r="H26" i="54"/>
  <c r="E13" i="54"/>
  <c r="D8" i="54"/>
  <c r="D13" i="54" s="1"/>
  <c r="D14" i="54" s="1"/>
  <c r="C8" i="54"/>
  <c r="D23" i="53"/>
  <c r="C23" i="53"/>
  <c r="F9" i="63"/>
  <c r="H9" i="63" s="1"/>
  <c r="F10" i="63"/>
  <c r="H10" i="63" s="1"/>
  <c r="F11" i="63"/>
  <c r="H11" i="63" s="1"/>
  <c r="F23" i="58"/>
  <c r="E23" i="58"/>
  <c r="D23" i="58"/>
  <c r="C23" i="58"/>
  <c r="D8" i="57"/>
  <c r="D13" i="57" s="1"/>
  <c r="D14" i="57" s="1"/>
  <c r="C8" i="57"/>
  <c r="D23" i="56"/>
  <c r="C23" i="56"/>
  <c r="D8" i="56"/>
  <c r="D13" i="56" s="1"/>
  <c r="D14" i="56" s="1"/>
  <c r="C8" i="56"/>
  <c r="C13" i="56" s="1"/>
  <c r="D23" i="55"/>
  <c r="C23" i="55"/>
  <c r="D23" i="54"/>
  <c r="C23" i="54"/>
  <c r="C8" i="55"/>
  <c r="C13" i="55" s="1"/>
  <c r="D8" i="53"/>
  <c r="C8" i="53"/>
  <c r="E28" i="53"/>
  <c r="AC11" i="76"/>
  <c r="AE11" i="76"/>
  <c r="M13" i="70"/>
  <c r="J13" i="70"/>
  <c r="J14" i="70" s="1"/>
  <c r="I13" i="70"/>
  <c r="I14" i="70" s="1"/>
  <c r="AJ34" i="76"/>
  <c r="AJ27" i="76"/>
  <c r="AH40" i="76"/>
  <c r="AH31" i="76"/>
  <c r="D13" i="53" l="1"/>
  <c r="F11" i="70"/>
  <c r="F10" i="70"/>
  <c r="C13" i="53"/>
  <c r="G8" i="57"/>
  <c r="G13" i="57" s="1"/>
  <c r="C13" i="57"/>
  <c r="G8" i="54"/>
  <c r="C13" i="54"/>
  <c r="I26" i="67"/>
  <c r="I25" i="67"/>
  <c r="I26" i="66"/>
  <c r="J9" i="65"/>
  <c r="I11" i="67"/>
  <c r="I10" i="67"/>
  <c r="I26" i="56"/>
  <c r="J11" i="62"/>
  <c r="I24" i="61"/>
  <c r="I26" i="63"/>
  <c r="I11" i="65"/>
  <c r="I26" i="65"/>
  <c r="J25" i="63"/>
  <c r="J25" i="66"/>
  <c r="J11" i="67"/>
  <c r="J24" i="57"/>
  <c r="I10" i="64"/>
  <c r="I11" i="57"/>
  <c r="I26" i="64"/>
  <c r="I25" i="57"/>
  <c r="I25" i="65"/>
  <c r="I10" i="66"/>
  <c r="J9" i="67"/>
  <c r="J24" i="66"/>
  <c r="J11" i="66"/>
  <c r="J11" i="64"/>
  <c r="J24" i="63"/>
  <c r="J9" i="63"/>
  <c r="J24" i="61"/>
  <c r="E28" i="58"/>
  <c r="J11" i="57"/>
  <c r="J26" i="56"/>
  <c r="J25" i="62"/>
  <c r="I10" i="63"/>
  <c r="J26" i="63"/>
  <c r="J10" i="64"/>
  <c r="J9" i="64"/>
  <c r="I25" i="64"/>
  <c r="J26" i="57"/>
  <c r="J25" i="57"/>
  <c r="J11" i="63"/>
  <c r="I26" i="61"/>
  <c r="I9" i="62"/>
  <c r="I26" i="62"/>
  <c r="I25" i="62"/>
  <c r="I11" i="64"/>
  <c r="J10" i="65"/>
  <c r="J24" i="65"/>
  <c r="I11" i="66"/>
  <c r="J10" i="57"/>
  <c r="J9" i="57"/>
  <c r="J26" i="61"/>
  <c r="J25" i="61"/>
  <c r="J10" i="62"/>
  <c r="I9" i="63"/>
  <c r="J26" i="64"/>
  <c r="J26" i="66"/>
  <c r="J26" i="67"/>
  <c r="G23" i="53"/>
  <c r="G28" i="53" s="1"/>
  <c r="J24" i="64"/>
  <c r="J26" i="65"/>
  <c r="J9" i="66"/>
  <c r="J24" i="67"/>
  <c r="I25" i="56"/>
  <c r="C28" i="58"/>
  <c r="J9" i="62"/>
  <c r="J26" i="62"/>
  <c r="J24" i="62"/>
  <c r="I9" i="65"/>
  <c r="J24" i="56"/>
  <c r="I26" i="57"/>
  <c r="I24" i="57"/>
  <c r="I9" i="57"/>
  <c r="I10" i="57"/>
  <c r="I24" i="56"/>
  <c r="J25" i="56"/>
  <c r="I9" i="67"/>
  <c r="J10" i="67"/>
  <c r="I24" i="67"/>
  <c r="J25" i="67"/>
  <c r="I24" i="66"/>
  <c r="I25" i="66"/>
  <c r="I9" i="66"/>
  <c r="J10" i="66"/>
  <c r="I24" i="65"/>
  <c r="J25" i="65"/>
  <c r="J11" i="65"/>
  <c r="I10" i="65"/>
  <c r="I24" i="64"/>
  <c r="J25" i="64"/>
  <c r="I9" i="64"/>
  <c r="I24" i="63"/>
  <c r="I25" i="63"/>
  <c r="I11" i="63"/>
  <c r="J10" i="63"/>
  <c r="I24" i="62"/>
  <c r="I11" i="62"/>
  <c r="I10" i="62"/>
  <c r="I25" i="61"/>
  <c r="F28" i="58"/>
  <c r="D28" i="58"/>
  <c r="G23" i="58"/>
  <c r="H23" i="58"/>
  <c r="H8" i="54"/>
  <c r="D28" i="53"/>
  <c r="D29" i="53" s="1"/>
  <c r="H23" i="53"/>
  <c r="C28" i="53"/>
  <c r="AH41" i="76"/>
  <c r="M11" i="76"/>
  <c r="D14" i="53" l="1"/>
  <c r="H13" i="54"/>
  <c r="G13" i="54"/>
  <c r="G28" i="58"/>
  <c r="H28" i="53"/>
  <c r="H1" i="67"/>
  <c r="H1" i="53" l="1"/>
  <c r="H16" i="53"/>
  <c r="AJ39" i="76" l="1"/>
  <c r="AJ25" i="76" l="1"/>
  <c r="AA11" i="76" l="1"/>
  <c r="F23" i="64" l="1"/>
  <c r="E23" i="64"/>
  <c r="H1" i="66" l="1"/>
  <c r="H1" i="65"/>
  <c r="H1" i="64"/>
  <c r="H1" i="63"/>
  <c r="H1" i="62"/>
  <c r="H1" i="61"/>
  <c r="H1" i="60"/>
  <c r="H1" i="59"/>
  <c r="H1" i="58"/>
  <c r="H1" i="57"/>
  <c r="H1" i="56"/>
  <c r="H1" i="55"/>
  <c r="H1" i="54"/>
  <c r="AJ30" i="76" l="1"/>
  <c r="AJ26" i="76"/>
  <c r="AI41" i="76"/>
  <c r="AI42" i="76" s="1"/>
  <c r="AI32" i="76"/>
  <c r="AI33" i="76" s="1"/>
  <c r="AJ6" i="76"/>
  <c r="AJ4" i="76"/>
  <c r="T11" i="76"/>
  <c r="D44" i="76"/>
  <c r="F44" i="76"/>
  <c r="G44" i="76"/>
  <c r="H44" i="76"/>
  <c r="I44" i="76"/>
  <c r="J44" i="76"/>
  <c r="K44" i="76"/>
  <c r="L44" i="76"/>
  <c r="M44" i="76"/>
  <c r="N44" i="76"/>
  <c r="O44" i="76"/>
  <c r="P44" i="76"/>
  <c r="Q44" i="76"/>
  <c r="R44" i="76"/>
  <c r="S44" i="76"/>
  <c r="T44" i="76"/>
  <c r="U44" i="76"/>
  <c r="V44" i="76"/>
  <c r="W44" i="76"/>
  <c r="X44" i="76"/>
  <c r="Y44" i="76"/>
  <c r="Z44" i="76"/>
  <c r="AA44" i="76"/>
  <c r="AB44" i="76"/>
  <c r="AC44" i="76"/>
  <c r="AD44" i="76"/>
  <c r="AE44" i="76"/>
  <c r="AF44" i="76"/>
  <c r="AG44" i="76"/>
  <c r="F11" i="76"/>
  <c r="G11" i="76"/>
  <c r="H11" i="76"/>
  <c r="J11" i="76"/>
  <c r="K11" i="76"/>
  <c r="L11" i="76"/>
  <c r="N11" i="76"/>
  <c r="O11" i="76"/>
  <c r="P11" i="76"/>
  <c r="Q11" i="76"/>
  <c r="R11" i="76"/>
  <c r="S11" i="76"/>
  <c r="U11" i="76"/>
  <c r="W11" i="76"/>
  <c r="X11" i="76"/>
  <c r="Y11" i="76"/>
  <c r="Z11" i="76"/>
  <c r="AD11" i="76"/>
  <c r="AF11" i="76"/>
  <c r="AG11" i="76"/>
  <c r="C24" i="76"/>
  <c r="F8" i="60"/>
  <c r="F13" i="60" s="1"/>
  <c r="F23" i="67"/>
  <c r="D23" i="67"/>
  <c r="C23" i="67"/>
  <c r="F8" i="67"/>
  <c r="F13" i="67" s="1"/>
  <c r="E8" i="67"/>
  <c r="E13" i="67" s="1"/>
  <c r="D8" i="67"/>
  <c r="D13" i="67" s="1"/>
  <c r="C8" i="67"/>
  <c r="C13" i="67" s="1"/>
  <c r="E23" i="66"/>
  <c r="F23" i="66"/>
  <c r="D23" i="66"/>
  <c r="C23" i="66"/>
  <c r="F8" i="66"/>
  <c r="F13" i="66" s="1"/>
  <c r="E8" i="66"/>
  <c r="E13" i="66" s="1"/>
  <c r="D8" i="66"/>
  <c r="D13" i="66" s="1"/>
  <c r="C8" i="66"/>
  <c r="C13" i="66" s="1"/>
  <c r="F23" i="65"/>
  <c r="E23" i="65"/>
  <c r="D23" i="65"/>
  <c r="D27" i="65" s="1"/>
  <c r="C23" i="65"/>
  <c r="F8" i="65"/>
  <c r="F13" i="65" s="1"/>
  <c r="E8" i="65"/>
  <c r="E13" i="65" s="1"/>
  <c r="D8" i="65"/>
  <c r="D13" i="65" s="1"/>
  <c r="C8" i="65"/>
  <c r="C13" i="65" s="1"/>
  <c r="D23" i="64"/>
  <c r="C23" i="64"/>
  <c r="G23" i="64" s="1"/>
  <c r="G28" i="64" s="1"/>
  <c r="F8" i="64"/>
  <c r="F13" i="64" s="1"/>
  <c r="E8" i="64"/>
  <c r="E13" i="64" s="1"/>
  <c r="D8" i="64"/>
  <c r="D13" i="64" s="1"/>
  <c r="C8" i="64"/>
  <c r="C13" i="64" s="1"/>
  <c r="F23" i="63"/>
  <c r="E23" i="63"/>
  <c r="D23" i="63"/>
  <c r="C23" i="63"/>
  <c r="F8" i="63"/>
  <c r="F13" i="63" s="1"/>
  <c r="E8" i="63"/>
  <c r="E13" i="63" s="1"/>
  <c r="D8" i="63"/>
  <c r="D13" i="63" s="1"/>
  <c r="C8" i="63"/>
  <c r="C13" i="63" s="1"/>
  <c r="F23" i="62"/>
  <c r="E23" i="62"/>
  <c r="D23" i="62"/>
  <c r="C23" i="62"/>
  <c r="F8" i="62"/>
  <c r="F13" i="62" s="1"/>
  <c r="E8" i="62"/>
  <c r="E13" i="62" s="1"/>
  <c r="D8" i="62"/>
  <c r="D13" i="62" s="1"/>
  <c r="C8" i="62"/>
  <c r="C13" i="62" s="1"/>
  <c r="F23" i="61"/>
  <c r="E23" i="61"/>
  <c r="D23" i="61"/>
  <c r="C23" i="61"/>
  <c r="F8" i="61"/>
  <c r="F13" i="61" s="1"/>
  <c r="E8" i="61"/>
  <c r="E13" i="61" s="1"/>
  <c r="D8" i="61"/>
  <c r="D13" i="61" s="1"/>
  <c r="C8" i="61"/>
  <c r="C13" i="61" s="1"/>
  <c r="F23" i="60"/>
  <c r="E23" i="60"/>
  <c r="D23" i="60"/>
  <c r="C23" i="60"/>
  <c r="E8" i="60"/>
  <c r="E13" i="60" s="1"/>
  <c r="D8" i="60"/>
  <c r="D13" i="60" s="1"/>
  <c r="C8" i="60"/>
  <c r="C13" i="60" s="1"/>
  <c r="F23" i="59"/>
  <c r="E23" i="59"/>
  <c r="D23" i="59"/>
  <c r="C23" i="59"/>
  <c r="F8" i="59"/>
  <c r="F13" i="59" s="1"/>
  <c r="E8" i="59"/>
  <c r="E13" i="59" s="1"/>
  <c r="D8" i="59"/>
  <c r="D13" i="59" s="1"/>
  <c r="C8" i="59"/>
  <c r="C13" i="59" s="1"/>
  <c r="F8" i="58"/>
  <c r="F13" i="58" s="1"/>
  <c r="E8" i="58"/>
  <c r="E13" i="58" s="1"/>
  <c r="D8" i="58"/>
  <c r="D13" i="58" s="1"/>
  <c r="C8" i="58"/>
  <c r="C13" i="58" s="1"/>
  <c r="E23" i="57"/>
  <c r="D23" i="57"/>
  <c r="C23" i="57"/>
  <c r="F8" i="57"/>
  <c r="E23" i="54"/>
  <c r="J10" i="53"/>
  <c r="C8" i="70" l="1"/>
  <c r="D8" i="70"/>
  <c r="D28" i="65"/>
  <c r="E8" i="70"/>
  <c r="F13" i="57"/>
  <c r="F8" i="70"/>
  <c r="F27" i="67"/>
  <c r="F28" i="67" s="1"/>
  <c r="C27" i="67"/>
  <c r="C28" i="67" s="1"/>
  <c r="D27" i="67"/>
  <c r="D28" i="67" s="1"/>
  <c r="F27" i="66"/>
  <c r="F28" i="66" s="1"/>
  <c r="E27" i="66"/>
  <c r="E28" i="66"/>
  <c r="C27" i="66"/>
  <c r="C28" i="66" s="1"/>
  <c r="D27" i="66"/>
  <c r="D28" i="66" s="1"/>
  <c r="H8" i="57"/>
  <c r="H13" i="57" s="1"/>
  <c r="H23" i="61"/>
  <c r="H8" i="64"/>
  <c r="H13" i="64" s="1"/>
  <c r="G8" i="64"/>
  <c r="G13" i="64" s="1"/>
  <c r="C28" i="61"/>
  <c r="G23" i="61"/>
  <c r="AJ10" i="76"/>
  <c r="AJ11" i="76" s="1"/>
  <c r="G8" i="53"/>
  <c r="G8" i="61"/>
  <c r="G13" i="61" s="1"/>
  <c r="G8" i="59"/>
  <c r="G13" i="59" s="1"/>
  <c r="G8" i="56"/>
  <c r="G13" i="56" s="1"/>
  <c r="G8" i="62"/>
  <c r="G13" i="62" s="1"/>
  <c r="G8" i="55"/>
  <c r="G13" i="55" s="1"/>
  <c r="G8" i="58"/>
  <c r="G13" i="58" s="1"/>
  <c r="G8" i="60"/>
  <c r="G13" i="60" s="1"/>
  <c r="AJ41" i="76"/>
  <c r="C28" i="57"/>
  <c r="AH32" i="76"/>
  <c r="AJ32" i="76" s="1"/>
  <c r="C28" i="63"/>
  <c r="C28" i="59"/>
  <c r="C28" i="64"/>
  <c r="C28" i="60"/>
  <c r="C28" i="62"/>
  <c r="C27" i="65"/>
  <c r="C28" i="56"/>
  <c r="C28" i="54"/>
  <c r="C28" i="55"/>
  <c r="C28" i="65" l="1"/>
  <c r="C13" i="70" s="1"/>
  <c r="C12" i="70"/>
  <c r="D12" i="70"/>
  <c r="G13" i="53"/>
  <c r="B33" i="71"/>
  <c r="B34" i="71" s="1"/>
  <c r="J9" i="53" l="1"/>
  <c r="I9" i="53"/>
  <c r="H23" i="54"/>
  <c r="G23" i="54"/>
  <c r="H23" i="55"/>
  <c r="G23" i="55"/>
  <c r="H23" i="56"/>
  <c r="H28" i="56" s="1"/>
  <c r="G23" i="56"/>
  <c r="G28" i="56" s="1"/>
  <c r="H23" i="57"/>
  <c r="H28" i="57" s="1"/>
  <c r="G23" i="57"/>
  <c r="G28" i="57" s="1"/>
  <c r="H23" i="59"/>
  <c r="G23" i="59"/>
  <c r="G28" i="59" s="1"/>
  <c r="H26" i="60"/>
  <c r="H11" i="70" s="1"/>
  <c r="G26" i="60"/>
  <c r="G11" i="70" s="1"/>
  <c r="H25" i="60"/>
  <c r="H10" i="70" s="1"/>
  <c r="G25" i="60"/>
  <c r="G10" i="70" s="1"/>
  <c r="H24" i="60"/>
  <c r="H9" i="70" s="1"/>
  <c r="G24" i="60"/>
  <c r="G9" i="70" s="1"/>
  <c r="H23" i="60"/>
  <c r="G23" i="60"/>
  <c r="G28" i="61"/>
  <c r="H23" i="62"/>
  <c r="G23" i="62"/>
  <c r="G28" i="62" s="1"/>
  <c r="H23" i="63"/>
  <c r="G23" i="63"/>
  <c r="G28" i="63" s="1"/>
  <c r="H23" i="64"/>
  <c r="H23" i="65"/>
  <c r="H27" i="65" s="1"/>
  <c r="G23" i="65"/>
  <c r="G27" i="65" s="1"/>
  <c r="H23" i="66"/>
  <c r="G23" i="66"/>
  <c r="H23" i="67"/>
  <c r="G23" i="67"/>
  <c r="H8" i="55"/>
  <c r="H13" i="55" s="1"/>
  <c r="H8" i="56"/>
  <c r="H13" i="56" s="1"/>
  <c r="H8" i="58"/>
  <c r="H13" i="58" s="1"/>
  <c r="H8" i="59"/>
  <c r="H13" i="59" s="1"/>
  <c r="H8" i="60"/>
  <c r="H13" i="60" s="1"/>
  <c r="H8" i="61"/>
  <c r="H13" i="61" s="1"/>
  <c r="H8" i="62"/>
  <c r="H13" i="62" s="1"/>
  <c r="H8" i="63"/>
  <c r="H13" i="63" s="1"/>
  <c r="H8" i="65"/>
  <c r="H13" i="65" s="1"/>
  <c r="H8" i="66"/>
  <c r="H13" i="66" s="1"/>
  <c r="H8" i="67"/>
  <c r="H13" i="67" s="1"/>
  <c r="H8" i="53"/>
  <c r="G8" i="63"/>
  <c r="G13" i="63" s="1"/>
  <c r="G8" i="65"/>
  <c r="G13" i="65" s="1"/>
  <c r="G8" i="66"/>
  <c r="G13" i="66" s="1"/>
  <c r="G8" i="67"/>
  <c r="G13" i="67" s="1"/>
  <c r="D28" i="54"/>
  <c r="G28" i="65" l="1"/>
  <c r="G12" i="70"/>
  <c r="H28" i="65"/>
  <c r="G8" i="70"/>
  <c r="D29" i="54"/>
  <c r="H13" i="53"/>
  <c r="H8" i="70"/>
  <c r="G27" i="67"/>
  <c r="G28" i="67" s="1"/>
  <c r="H27" i="67"/>
  <c r="H28" i="67"/>
  <c r="G27" i="66"/>
  <c r="G28" i="66"/>
  <c r="H27" i="66"/>
  <c r="H12" i="70" s="1"/>
  <c r="H28" i="66"/>
  <c r="D29" i="61"/>
  <c r="D28" i="61"/>
  <c r="H28" i="60"/>
  <c r="G28" i="60"/>
  <c r="H28" i="55"/>
  <c r="G28" i="55"/>
  <c r="J26" i="54"/>
  <c r="I26" i="54"/>
  <c r="J25" i="54"/>
  <c r="I25" i="54"/>
  <c r="J24" i="54"/>
  <c r="I24" i="54"/>
  <c r="J23" i="54"/>
  <c r="I23" i="54"/>
  <c r="J26" i="55"/>
  <c r="I26" i="55"/>
  <c r="J25" i="55"/>
  <c r="I25" i="55"/>
  <c r="J24" i="55"/>
  <c r="I24" i="55"/>
  <c r="J23" i="55"/>
  <c r="I23" i="55"/>
  <c r="J23" i="56"/>
  <c r="I23" i="56"/>
  <c r="J23" i="57"/>
  <c r="I23" i="57"/>
  <c r="J26" i="58"/>
  <c r="I26" i="58"/>
  <c r="J25" i="58"/>
  <c r="I25" i="58"/>
  <c r="J24" i="58"/>
  <c r="I24" i="58"/>
  <c r="J23" i="58"/>
  <c r="I23" i="58"/>
  <c r="J26" i="59"/>
  <c r="I26" i="59"/>
  <c r="J25" i="59"/>
  <c r="I25" i="59"/>
  <c r="J24" i="59"/>
  <c r="I24" i="59"/>
  <c r="J23" i="59"/>
  <c r="I23" i="59"/>
  <c r="J26" i="60"/>
  <c r="I26" i="60"/>
  <c r="J25" i="60"/>
  <c r="I25" i="60"/>
  <c r="J24" i="60"/>
  <c r="I24" i="60"/>
  <c r="J23" i="60"/>
  <c r="I23" i="60"/>
  <c r="J23" i="61"/>
  <c r="I23" i="61"/>
  <c r="J23" i="62"/>
  <c r="I23" i="62"/>
  <c r="J23" i="63"/>
  <c r="I23" i="63"/>
  <c r="J23" i="64"/>
  <c r="I23" i="64"/>
  <c r="J23" i="65"/>
  <c r="I23" i="65"/>
  <c r="J23" i="66"/>
  <c r="I23" i="66"/>
  <c r="J23" i="67"/>
  <c r="I23" i="67"/>
  <c r="J26" i="53"/>
  <c r="I26" i="53"/>
  <c r="J25" i="53"/>
  <c r="I25" i="53"/>
  <c r="J24" i="53"/>
  <c r="I24" i="53"/>
  <c r="J23" i="53"/>
  <c r="I23" i="53"/>
  <c r="I9" i="54"/>
  <c r="J9" i="54"/>
  <c r="I10" i="54"/>
  <c r="J10" i="54"/>
  <c r="I11" i="54"/>
  <c r="J11" i="54"/>
  <c r="I9" i="55"/>
  <c r="J9" i="55"/>
  <c r="I10" i="55"/>
  <c r="J10" i="55"/>
  <c r="I11" i="55"/>
  <c r="J11" i="55"/>
  <c r="I9" i="56"/>
  <c r="J9" i="56"/>
  <c r="I10" i="56"/>
  <c r="J10" i="56"/>
  <c r="I11" i="56"/>
  <c r="J11" i="56"/>
  <c r="I9" i="58"/>
  <c r="J9" i="58"/>
  <c r="I10" i="58"/>
  <c r="J10" i="58"/>
  <c r="I11" i="58"/>
  <c r="J11" i="58"/>
  <c r="I9" i="59"/>
  <c r="J9" i="59"/>
  <c r="I10" i="59"/>
  <c r="J10" i="59"/>
  <c r="I11" i="59"/>
  <c r="J11" i="59"/>
  <c r="I9" i="60"/>
  <c r="J9" i="60"/>
  <c r="I10" i="60"/>
  <c r="J10" i="60"/>
  <c r="I11" i="60"/>
  <c r="J11" i="60"/>
  <c r="I9" i="61"/>
  <c r="J9" i="61"/>
  <c r="I10" i="61"/>
  <c r="J10" i="61"/>
  <c r="I11" i="61"/>
  <c r="J11" i="61"/>
  <c r="I10" i="53"/>
  <c r="I11" i="53"/>
  <c r="J11" i="53"/>
  <c r="J8" i="54"/>
  <c r="J8" i="55"/>
  <c r="J8" i="56"/>
  <c r="J8" i="57"/>
  <c r="J8" i="58"/>
  <c r="J8" i="59"/>
  <c r="J8" i="60"/>
  <c r="J8" i="61"/>
  <c r="J8" i="62"/>
  <c r="J8" i="63"/>
  <c r="J8" i="64"/>
  <c r="J8" i="65"/>
  <c r="J8" i="66"/>
  <c r="J8" i="67"/>
  <c r="J8" i="53"/>
  <c r="I8" i="54"/>
  <c r="I8" i="55"/>
  <c r="I8" i="56"/>
  <c r="I8" i="57"/>
  <c r="I8" i="58"/>
  <c r="I8" i="59"/>
  <c r="I8" i="60"/>
  <c r="I8" i="61"/>
  <c r="I8" i="62"/>
  <c r="I8" i="63"/>
  <c r="I8" i="64"/>
  <c r="I8" i="65"/>
  <c r="I8" i="66"/>
  <c r="I8" i="67"/>
  <c r="I8" i="53"/>
  <c r="K9" i="70" l="1"/>
  <c r="L9" i="70"/>
  <c r="O9" i="70"/>
  <c r="P9" i="70"/>
  <c r="K10" i="70"/>
  <c r="L10" i="70"/>
  <c r="O10" i="70"/>
  <c r="P10" i="70"/>
  <c r="K11" i="70"/>
  <c r="L11" i="70"/>
  <c r="O11" i="70"/>
  <c r="P11" i="70"/>
  <c r="K12" i="70"/>
  <c r="L12" i="70"/>
  <c r="P8" i="70"/>
  <c r="L8" i="70"/>
  <c r="O8" i="70"/>
  <c r="K8" i="70"/>
  <c r="D25" i="71" l="1"/>
  <c r="F25" i="71" s="1"/>
  <c r="D29" i="71" l="1"/>
  <c r="F29" i="71" s="1"/>
  <c r="K24" i="71"/>
  <c r="L24" i="71"/>
  <c r="D28" i="63"/>
  <c r="E23" i="71" l="1"/>
  <c r="G23" i="71" s="1"/>
  <c r="D29" i="63"/>
  <c r="E3" i="71"/>
  <c r="G3" i="71" s="1"/>
  <c r="D28" i="60"/>
  <c r="E17" i="71" l="1"/>
  <c r="G17" i="71" s="1"/>
  <c r="D29" i="60"/>
  <c r="K8" i="71"/>
  <c r="K31" i="71" l="1"/>
  <c r="E10" i="71" l="1"/>
  <c r="G10" i="71" s="1"/>
  <c r="D19" i="71" l="1"/>
  <c r="F19" i="71" s="1"/>
  <c r="H16" i="66"/>
  <c r="H16" i="65"/>
  <c r="H16" i="64"/>
  <c r="H16" i="63"/>
  <c r="H16" i="62"/>
  <c r="H16" i="61"/>
  <c r="H16" i="60"/>
  <c r="H16" i="59"/>
  <c r="H16" i="58"/>
  <c r="H16" i="57"/>
  <c r="H16" i="56"/>
  <c r="D27" i="71" l="1"/>
  <c r="F27" i="71" s="1"/>
  <c r="H16" i="55"/>
  <c r="H16" i="54"/>
  <c r="L32" i="71" l="1"/>
  <c r="K32" i="71"/>
  <c r="L31" i="71"/>
  <c r="L30" i="71"/>
  <c r="K30" i="71"/>
  <c r="L29" i="71"/>
  <c r="K29" i="71"/>
  <c r="L28" i="71"/>
  <c r="K28" i="71"/>
  <c r="F27" i="65"/>
  <c r="F12" i="70" s="1"/>
  <c r="P12" i="70" s="1"/>
  <c r="E27" i="65"/>
  <c r="E12" i="70" s="1"/>
  <c r="O12" i="70" s="1"/>
  <c r="L26" i="71"/>
  <c r="K26" i="71"/>
  <c r="L22" i="71"/>
  <c r="K22" i="71"/>
  <c r="L20" i="71"/>
  <c r="K20" i="71"/>
  <c r="L18" i="71"/>
  <c r="K18" i="71"/>
  <c r="E28" i="60"/>
  <c r="L16" i="71"/>
  <c r="K16" i="71"/>
  <c r="L14" i="71"/>
  <c r="K14" i="71"/>
  <c r="L13" i="71"/>
  <c r="K13" i="71"/>
  <c r="D29" i="58"/>
  <c r="K12" i="71"/>
  <c r="F28" i="57"/>
  <c r="L11" i="71" s="1"/>
  <c r="E28" i="57"/>
  <c r="K11" i="71" s="1"/>
  <c r="D28" i="57"/>
  <c r="D29" i="57" s="1"/>
  <c r="L10" i="71"/>
  <c r="K10" i="71"/>
  <c r="F28" i="56"/>
  <c r="L9" i="71" s="1"/>
  <c r="E28" i="56"/>
  <c r="K9" i="71" s="1"/>
  <c r="D28" i="56"/>
  <c r="D29" i="56" s="1"/>
  <c r="F28" i="55"/>
  <c r="E28" i="55"/>
  <c r="K7" i="71" s="1"/>
  <c r="D28" i="55"/>
  <c r="K6" i="71"/>
  <c r="F28" i="54"/>
  <c r="E28" i="54"/>
  <c r="L2" i="71"/>
  <c r="K2" i="71"/>
  <c r="C19" i="53"/>
  <c r="C4" i="54" s="1"/>
  <c r="C19" i="54" s="1"/>
  <c r="C4" i="55" s="1"/>
  <c r="C19" i="55" s="1"/>
  <c r="C4" i="56" s="1"/>
  <c r="C19" i="56" s="1"/>
  <c r="C4" i="57" s="1"/>
  <c r="C19" i="57" s="1"/>
  <c r="C4" i="58" s="1"/>
  <c r="C19" i="58" s="1"/>
  <c r="C4" i="59" s="1"/>
  <c r="C19" i="59" s="1"/>
  <c r="C4" i="60" s="1"/>
  <c r="C19" i="60" s="1"/>
  <c r="C4" i="61" s="1"/>
  <c r="C19" i="61" s="1"/>
  <c r="C4" i="62" s="1"/>
  <c r="C19" i="62" s="1"/>
  <c r="C4" i="63" s="1"/>
  <c r="C19" i="63" s="1"/>
  <c r="C4" i="64" s="1"/>
  <c r="C19" i="64" s="1"/>
  <c r="C4" i="65" s="1"/>
  <c r="C19" i="65" s="1"/>
  <c r="C4" i="66" s="1"/>
  <c r="C19" i="66" s="1"/>
  <c r="C4" i="67" s="1"/>
  <c r="C19" i="67" s="1"/>
  <c r="D29" i="55" l="1"/>
  <c r="K25" i="71"/>
  <c r="E28" i="64"/>
  <c r="L15" i="71"/>
  <c r="F28" i="59"/>
  <c r="F13" i="70" s="1"/>
  <c r="L23" i="71"/>
  <c r="F28" i="63"/>
  <c r="D29" i="64"/>
  <c r="D28" i="64"/>
  <c r="K21" i="71"/>
  <c r="E28" i="62"/>
  <c r="L25" i="71"/>
  <c r="F28" i="64"/>
  <c r="L21" i="71"/>
  <c r="F28" i="62"/>
  <c r="D29" i="62"/>
  <c r="D28" i="62"/>
  <c r="D29" i="59"/>
  <c r="D28" i="59"/>
  <c r="D13" i="70" s="1"/>
  <c r="K19" i="71"/>
  <c r="E28" i="61"/>
  <c r="K27" i="71"/>
  <c r="E28" i="65"/>
  <c r="K15" i="71"/>
  <c r="E28" i="59"/>
  <c r="E13" i="70" s="1"/>
  <c r="O13" i="70" s="1"/>
  <c r="L19" i="71"/>
  <c r="F28" i="61"/>
  <c r="K23" i="71"/>
  <c r="E28" i="63"/>
  <c r="L27" i="71"/>
  <c r="F28" i="65"/>
  <c r="E31" i="71"/>
  <c r="G31" i="71" s="1"/>
  <c r="D5" i="71"/>
  <c r="F5" i="71" s="1"/>
  <c r="L17" i="71"/>
  <c r="K17" i="71"/>
  <c r="L12" i="71"/>
  <c r="L8" i="71"/>
  <c r="L7" i="71"/>
  <c r="L6" i="71"/>
  <c r="D9" i="71"/>
  <c r="F9" i="71" s="1"/>
  <c r="D11" i="71"/>
  <c r="F11" i="71" s="1"/>
  <c r="D13" i="71"/>
  <c r="F13" i="71" s="1"/>
  <c r="D15" i="71"/>
  <c r="F15" i="71" s="1"/>
  <c r="D21" i="71"/>
  <c r="F21" i="71" s="1"/>
  <c r="D23" i="71"/>
  <c r="F23" i="71" s="1"/>
  <c r="L5" i="71"/>
  <c r="D7" i="71"/>
  <c r="F7" i="71" s="1"/>
  <c r="D3" i="71"/>
  <c r="F3" i="71" s="1"/>
  <c r="D17" i="71"/>
  <c r="F17" i="71" s="1"/>
  <c r="D31" i="71"/>
  <c r="F31" i="71" s="1"/>
  <c r="D4" i="71"/>
  <c r="F4" i="71" s="1"/>
  <c r="D6" i="71"/>
  <c r="F6" i="71" s="1"/>
  <c r="D18" i="71"/>
  <c r="F18" i="71" s="1"/>
  <c r="D32" i="71"/>
  <c r="F32" i="71" s="1"/>
  <c r="D30" i="71"/>
  <c r="F30" i="71" s="1"/>
  <c r="D2" i="71"/>
  <c r="F2" i="71" s="1"/>
  <c r="D10" i="71"/>
  <c r="F10" i="71" s="1"/>
  <c r="D12" i="71"/>
  <c r="F12" i="71" s="1"/>
  <c r="D16" i="71"/>
  <c r="F16" i="71" s="1"/>
  <c r="D20" i="71"/>
  <c r="F20" i="71" s="1"/>
  <c r="D22" i="71"/>
  <c r="F22" i="71" s="1"/>
  <c r="D24" i="71"/>
  <c r="F24" i="71" s="1"/>
  <c r="D28" i="71"/>
  <c r="F28" i="71" s="1"/>
  <c r="D8" i="71"/>
  <c r="F8" i="71" s="1"/>
  <c r="D26" i="71"/>
  <c r="F26" i="71" s="1"/>
  <c r="K5" i="71"/>
  <c r="K4" i="71"/>
  <c r="L4" i="71"/>
  <c r="L3" i="71"/>
  <c r="K3" i="71"/>
  <c r="E9" i="71"/>
  <c r="G9" i="71" s="1"/>
  <c r="E11" i="71"/>
  <c r="G11" i="71" s="1"/>
  <c r="E13" i="71"/>
  <c r="G13" i="71" s="1"/>
  <c r="E15" i="71"/>
  <c r="G15" i="71" s="1"/>
  <c r="E19" i="71"/>
  <c r="G19" i="71" s="1"/>
  <c r="E21" i="71"/>
  <c r="G21" i="71" s="1"/>
  <c r="E27" i="71"/>
  <c r="G27" i="71" s="1"/>
  <c r="E5" i="71"/>
  <c r="G5" i="71" s="1"/>
  <c r="E25" i="71"/>
  <c r="G25" i="71" s="1"/>
  <c r="E8" i="71"/>
  <c r="G8" i="71" s="1"/>
  <c r="E20" i="71"/>
  <c r="G20" i="71" s="1"/>
  <c r="E22" i="71"/>
  <c r="G22" i="71" s="1"/>
  <c r="E28" i="71"/>
  <c r="G28" i="71" s="1"/>
  <c r="E4" i="71"/>
  <c r="G4" i="71" s="1"/>
  <c r="E6" i="71"/>
  <c r="G6" i="71" s="1"/>
  <c r="E18" i="71"/>
  <c r="G18" i="71" s="1"/>
  <c r="E26" i="71"/>
  <c r="G26" i="71" s="1"/>
  <c r="E2" i="71"/>
  <c r="G2" i="71" s="1"/>
  <c r="E12" i="71"/>
  <c r="G12" i="71" s="1"/>
  <c r="E16" i="71"/>
  <c r="G16" i="71" s="1"/>
  <c r="E30" i="71"/>
  <c r="G30" i="71" s="1"/>
  <c r="E29" i="71"/>
  <c r="G29" i="71" s="1"/>
  <c r="E32" i="71"/>
  <c r="G32" i="71" s="1"/>
  <c r="E24" i="71"/>
  <c r="G24" i="71" s="1"/>
  <c r="E14" i="71"/>
  <c r="G14" i="71" s="1"/>
  <c r="D14" i="71"/>
  <c r="F14" i="71" s="1"/>
  <c r="E7" i="71"/>
  <c r="G7" i="71" s="1"/>
  <c r="P32" i="71"/>
  <c r="P4" i="71"/>
  <c r="P30" i="71"/>
  <c r="P22" i="71"/>
  <c r="P20" i="71"/>
  <c r="P18" i="71"/>
  <c r="P16" i="71"/>
  <c r="P12" i="71"/>
  <c r="P8" i="71"/>
  <c r="P31" i="71"/>
  <c r="P29" i="71"/>
  <c r="P28" i="71"/>
  <c r="P27" i="71"/>
  <c r="P26" i="71"/>
  <c r="P25" i="71"/>
  <c r="P24" i="71"/>
  <c r="P23" i="71"/>
  <c r="P21" i="71"/>
  <c r="P19" i="71"/>
  <c r="T19" i="71" s="1"/>
  <c r="P17" i="71"/>
  <c r="P15" i="71"/>
  <c r="P14" i="71"/>
  <c r="P13" i="71"/>
  <c r="P11" i="71"/>
  <c r="P10" i="71"/>
  <c r="P9" i="71"/>
  <c r="P7" i="71"/>
  <c r="P6" i="71"/>
  <c r="H28" i="54"/>
  <c r="H13" i="70" s="1"/>
  <c r="G28" i="54"/>
  <c r="P3" i="71"/>
  <c r="P2" i="71"/>
  <c r="T2" i="71" s="1"/>
  <c r="P5" i="71" l="1"/>
  <c r="T5" i="71" s="1"/>
  <c r="G13" i="70"/>
  <c r="K14" i="70"/>
  <c r="K13" i="70"/>
  <c r="F33" i="71"/>
  <c r="T9" i="71"/>
  <c r="T13" i="71"/>
  <c r="T17" i="71"/>
  <c r="T27" i="71"/>
  <c r="T31" i="71"/>
  <c r="T23" i="71"/>
  <c r="T3" i="71"/>
  <c r="T7" i="71"/>
  <c r="T11" i="71"/>
  <c r="T15" i="71"/>
  <c r="T25" i="71"/>
  <c r="T21" i="71"/>
  <c r="T29" i="71"/>
  <c r="T10" i="71"/>
  <c r="T26" i="71"/>
  <c r="T18" i="71"/>
  <c r="Q2" i="71"/>
  <c r="S2" i="71" s="1"/>
  <c r="T20" i="71"/>
  <c r="T6" i="71"/>
  <c r="T14" i="71"/>
  <c r="T22" i="71"/>
  <c r="T24" i="71"/>
  <c r="T8" i="71"/>
  <c r="T30" i="71"/>
  <c r="T28" i="71"/>
  <c r="T4" i="71"/>
  <c r="T12" i="71"/>
  <c r="T16" i="71"/>
  <c r="Q32" i="71"/>
  <c r="S32" i="71" s="1"/>
  <c r="Q30" i="71"/>
  <c r="Q29" i="71"/>
  <c r="S29" i="71" s="1"/>
  <c r="Q28" i="71"/>
  <c r="S28" i="71" s="1"/>
  <c r="Q27" i="71"/>
  <c r="S27" i="71" s="1"/>
  <c r="Q26" i="71"/>
  <c r="S26" i="71" s="1"/>
  <c r="Q25" i="71"/>
  <c r="S25" i="71" s="1"/>
  <c r="Q24" i="71"/>
  <c r="Q23" i="71"/>
  <c r="Q22" i="71"/>
  <c r="Q21" i="71"/>
  <c r="S21" i="71" s="1"/>
  <c r="Q20" i="71"/>
  <c r="Q19" i="71"/>
  <c r="Q18" i="71"/>
  <c r="S18" i="71" s="1"/>
  <c r="Q17" i="71"/>
  <c r="Q16" i="71"/>
  <c r="S16" i="71" s="1"/>
  <c r="Q15" i="71"/>
  <c r="S15" i="71" s="1"/>
  <c r="Q14" i="71"/>
  <c r="S14" i="71" s="1"/>
  <c r="Q13" i="71"/>
  <c r="S13" i="71" s="1"/>
  <c r="Q12" i="71"/>
  <c r="Q11" i="71"/>
  <c r="Q10" i="71"/>
  <c r="S10" i="71" s="1"/>
  <c r="Q9" i="71"/>
  <c r="S9" i="71" s="1"/>
  <c r="Q7" i="71"/>
  <c r="S7" i="71" s="1"/>
  <c r="Q6" i="71"/>
  <c r="Q5" i="71"/>
  <c r="Q4" i="71"/>
  <c r="S4" i="71" s="1"/>
  <c r="Q3" i="71"/>
  <c r="S3" i="71" s="1"/>
  <c r="L13" i="70"/>
  <c r="Q31" i="71"/>
  <c r="S31" i="71" s="1"/>
  <c r="P13" i="70"/>
  <c r="L33" i="71"/>
  <c r="K33" i="71"/>
  <c r="D33" i="71"/>
  <c r="D34" i="71" s="1"/>
  <c r="E33" i="71"/>
  <c r="E34" i="71" s="1"/>
  <c r="S5" i="71" l="1"/>
  <c r="U29" i="71"/>
  <c r="U13" i="71"/>
  <c r="U25" i="71"/>
  <c r="U31" i="71"/>
  <c r="S11" i="71"/>
  <c r="U11" i="71" s="1"/>
  <c r="S23" i="71"/>
  <c r="U23" i="71" s="1"/>
  <c r="S17" i="71"/>
  <c r="U17" i="71" s="1"/>
  <c r="U5" i="71"/>
  <c r="U7" i="71"/>
  <c r="U3" i="71"/>
  <c r="U9" i="71"/>
  <c r="U15" i="71"/>
  <c r="U21" i="71"/>
  <c r="U27" i="71"/>
  <c r="S24" i="71"/>
  <c r="U24" i="71" s="1"/>
  <c r="S6" i="71"/>
  <c r="U6" i="71" s="1"/>
  <c r="U18" i="71"/>
  <c r="U2" i="71"/>
  <c r="U14" i="71"/>
  <c r="U26" i="71"/>
  <c r="U4" i="71"/>
  <c r="U10" i="71"/>
  <c r="U16" i="71"/>
  <c r="U28" i="71"/>
  <c r="S12" i="71"/>
  <c r="U12" i="71" s="1"/>
  <c r="S30" i="71"/>
  <c r="U30" i="71" s="1"/>
  <c r="S22" i="71"/>
  <c r="U22" i="71" s="1"/>
  <c r="S20" i="71"/>
  <c r="U20" i="71" s="1"/>
  <c r="S19" i="71"/>
  <c r="U19" i="71" s="1"/>
  <c r="Q8" i="71"/>
  <c r="S8" i="71" s="1"/>
  <c r="U8" i="71" l="1"/>
</calcChain>
</file>

<file path=xl/sharedStrings.xml><?xml version="1.0" encoding="utf-8"?>
<sst xmlns="http://schemas.openxmlformats.org/spreadsheetml/2006/main" count="649" uniqueCount="62">
  <si>
    <t>สรุปยอดขายเงินสด - เงินเชื่อ</t>
  </si>
  <si>
    <t>ชนิดน้ำมัน</t>
  </si>
  <si>
    <t>ยอดขายรวม</t>
  </si>
  <si>
    <t>ลิตร</t>
  </si>
  <si>
    <t>บาท</t>
  </si>
  <si>
    <t>ขายเงินเชื่อ VS ตัด AI</t>
  </si>
  <si>
    <t>ขายเงินสด</t>
  </si>
  <si>
    <t>รวม</t>
  </si>
  <si>
    <t>ภาษีขาย 7%</t>
  </si>
  <si>
    <t>DIESEL-B7</t>
  </si>
  <si>
    <t>ขายเงินเชื่อ ขายคูปอง</t>
  </si>
  <si>
    <t>เดือน พฤศจิกายน 2563</t>
  </si>
  <si>
    <t>รวมขายสด</t>
  </si>
  <si>
    <t>รวมขายเชี่อ</t>
  </si>
  <si>
    <t>เกลี่ยยอดขายสด</t>
  </si>
  <si>
    <t>สรุป</t>
  </si>
  <si>
    <t>ขายเชื่อ</t>
  </si>
  <si>
    <t>รายงานขาย</t>
  </si>
  <si>
    <t>ผลต่าง</t>
  </si>
  <si>
    <t>ผลต่าง(ใช้ภายใน)</t>
  </si>
  <si>
    <t>*ยอดเพี้ยนเท่ากับรายงานภาษี ก</t>
  </si>
  <si>
    <t>ขายสด</t>
  </si>
  <si>
    <t>จำนวนลิตร</t>
  </si>
  <si>
    <t>ราคา</t>
  </si>
  <si>
    <t>ใช้ภายใน</t>
  </si>
  <si>
    <t>P_DIESEL-B7</t>
  </si>
  <si>
    <t>GAS 95</t>
  </si>
  <si>
    <t xml:space="preserve">E20 </t>
  </si>
  <si>
    <t>GAS 91</t>
  </si>
  <si>
    <t>DIESEL B7</t>
  </si>
  <si>
    <t>HS6710001</t>
  </si>
  <si>
    <t>HS6710002</t>
  </si>
  <si>
    <t>HS6710003</t>
  </si>
  <si>
    <t>HS6710004</t>
  </si>
  <si>
    <t>HS6710005</t>
  </si>
  <si>
    <t>HS6710006</t>
  </si>
  <si>
    <t>HS6710007</t>
  </si>
  <si>
    <t>HS6710008</t>
  </si>
  <si>
    <t>HS6710009</t>
  </si>
  <si>
    <t>HS6710010</t>
  </si>
  <si>
    <t>HS6710011</t>
  </si>
  <si>
    <t>HS6710012</t>
  </si>
  <si>
    <t>HS6710013</t>
  </si>
  <si>
    <t>HS6710014</t>
  </si>
  <si>
    <t>HS6710015</t>
  </si>
  <si>
    <t>HS6710016</t>
  </si>
  <si>
    <t>HS6710017</t>
  </si>
  <si>
    <t>HS6710018</t>
  </si>
  <si>
    <t>HS6710019</t>
  </si>
  <si>
    <t>HS6710020</t>
  </si>
  <si>
    <t>HS6710021</t>
  </si>
  <si>
    <t>HS6710022</t>
  </si>
  <si>
    <t>HS6710023</t>
  </si>
  <si>
    <t>HS6710024</t>
  </si>
  <si>
    <t>HS6710025</t>
  </si>
  <si>
    <t>HS6710026</t>
  </si>
  <si>
    <t>HS6710027</t>
  </si>
  <si>
    <t>HS6710028</t>
  </si>
  <si>
    <t>HS6710029</t>
  </si>
  <si>
    <t>HS6710030</t>
  </si>
  <si>
    <t>HS6710031</t>
  </si>
  <si>
    <t>เพจ ระบบบัญชีปั้มน้ำมัน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</si>
</sst>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[$-F800]dddd\,\ mmmm\ dd\,\ yyyy"/>
    <numFmt numFmtId="188" formatCode="_-* #,##0.000_-;\-* #,##0.000_-;_-* &quot;-&quot;??_-;_-@_-"/>
    <numFmt numFmtId="189" formatCode="_-* #,##0.0000_-;\-* #,##0.0000_-;_-* &quot;-&quot;??_-;_-@_-"/>
    <numFmt numFmtId="190" formatCode="0.000"/>
    <numFmt numFmtId="191" formatCode="0.00000"/>
    <numFmt numFmtId="192" formatCode="_-* #,##0.000_-;\-* #,##0.000_-;_-* &quot;-&quot;?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6"/>
      <color theme="1"/>
      <name val="AngsanaUPC"/>
      <family val="1"/>
    </font>
    <font>
      <b/>
      <sz val="16"/>
      <color indexed="8"/>
      <name val="AngsanaUPC"/>
      <family val="1"/>
    </font>
    <font>
      <i/>
      <sz val="14"/>
      <color theme="1"/>
      <name val="AngsanaUPC"/>
      <family val="1"/>
    </font>
    <font>
      <sz val="16"/>
      <color rgb="FFFF0000"/>
      <name val="AngsanaUPC"/>
      <family val="1"/>
    </font>
    <font>
      <sz val="11"/>
      <color theme="1"/>
      <name val="Angsana New"/>
      <family val="1"/>
    </font>
    <font>
      <sz val="16"/>
      <color theme="1" tint="0.499984740745262"/>
      <name val="AngsanaUPC"/>
      <family val="1"/>
    </font>
    <font>
      <b/>
      <sz val="18"/>
      <color theme="1"/>
      <name val="AngsanaUPC"/>
      <family val="1"/>
    </font>
    <font>
      <b/>
      <sz val="18"/>
      <color theme="1" tint="0.499984740745262"/>
      <name val="AngsanaUPC"/>
      <family val="1"/>
    </font>
    <font>
      <b/>
      <i/>
      <sz val="18"/>
      <color theme="1"/>
      <name val="AngsanaUPC"/>
      <family val="1"/>
    </font>
    <font>
      <b/>
      <sz val="18"/>
      <color indexed="8"/>
      <name val="AngsanaUPC"/>
      <family val="1"/>
    </font>
    <font>
      <sz val="16"/>
      <color theme="1"/>
      <name val="Angsana New"/>
      <family val="1"/>
    </font>
    <font>
      <sz val="8"/>
      <name val="Tahoma"/>
      <family val="2"/>
      <charset val="222"/>
      <scheme val="minor"/>
    </font>
    <font>
      <sz val="18"/>
      <color theme="1"/>
      <name val="AngsanaUPC"/>
      <family val="1"/>
    </font>
    <font>
      <b/>
      <sz val="12"/>
      <color theme="1"/>
      <name val="AngsanaUPC"/>
      <family val="1"/>
    </font>
    <font>
      <b/>
      <sz val="16"/>
      <color theme="1"/>
      <name val="Angsana New"/>
      <family val="1"/>
    </font>
    <font>
      <sz val="26"/>
      <color theme="1"/>
      <name val="Angsana New"/>
      <family val="1"/>
    </font>
    <font>
      <b/>
      <sz val="16"/>
      <color theme="0"/>
      <name val="Angsana New"/>
      <family val="1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D7F9FD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0" applyFont="1"/>
    <xf numFmtId="43" fontId="2" fillId="0" borderId="0" xfId="1" applyFont="1"/>
    <xf numFmtId="43" fontId="3" fillId="0" borderId="0" xfId="1" applyFont="1" applyAlignment="1">
      <alignment horizontal="center"/>
    </xf>
    <xf numFmtId="0" fontId="3" fillId="0" borderId="5" xfId="0" applyFont="1" applyBorder="1" applyAlignment="1">
      <alignment horizontal="center"/>
    </xf>
    <xf numFmtId="43" fontId="3" fillId="0" borderId="0" xfId="1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87" fontId="3" fillId="0" borderId="0" xfId="0" applyNumberFormat="1" applyFont="1" applyAlignment="1">
      <alignment horizontal="center"/>
    </xf>
    <xf numFmtId="0" fontId="2" fillId="0" borderId="8" xfId="0" applyFont="1" applyBorder="1"/>
    <xf numFmtId="43" fontId="2" fillId="0" borderId="8" xfId="1" applyFont="1" applyBorder="1"/>
    <xf numFmtId="0" fontId="3" fillId="0" borderId="0" xfId="0" applyFont="1"/>
    <xf numFmtId="187" fontId="3" fillId="0" borderId="0" xfId="0" applyNumberFormat="1" applyFont="1"/>
    <xf numFmtId="187" fontId="2" fillId="0" borderId="0" xfId="1" applyNumberFormat="1" applyFont="1"/>
    <xf numFmtId="43" fontId="6" fillId="0" borderId="0" xfId="1" applyFont="1" applyFill="1"/>
    <xf numFmtId="187" fontId="7" fillId="0" borderId="0" xfId="0" applyNumberFormat="1" applyFont="1"/>
    <xf numFmtId="0" fontId="7" fillId="0" borderId="0" xfId="0" applyFont="1"/>
    <xf numFmtId="0" fontId="7" fillId="2" borderId="0" xfId="0" applyFont="1" applyFill="1"/>
    <xf numFmtId="187" fontId="7" fillId="2" borderId="0" xfId="0" applyNumberFormat="1" applyFont="1" applyFill="1"/>
    <xf numFmtId="187" fontId="8" fillId="0" borderId="0" xfId="1" applyNumberFormat="1" applyFont="1"/>
    <xf numFmtId="0" fontId="9" fillId="0" borderId="0" xfId="0" applyFont="1"/>
    <xf numFmtId="43" fontId="9" fillId="0" borderId="0" xfId="1" applyFont="1"/>
    <xf numFmtId="187" fontId="9" fillId="0" borderId="0" xfId="0" applyNumberFormat="1" applyFont="1"/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8" xfId="0" applyFont="1" applyBorder="1"/>
    <xf numFmtId="43" fontId="3" fillId="5" borderId="1" xfId="1" applyFont="1" applyFill="1" applyBorder="1" applyAlignment="1">
      <alignment horizontal="center"/>
    </xf>
    <xf numFmtId="188" fontId="2" fillId="0" borderId="0" xfId="1" applyNumberFormat="1" applyFont="1"/>
    <xf numFmtId="188" fontId="3" fillId="5" borderId="1" xfId="1" applyNumberFormat="1" applyFont="1" applyFill="1" applyBorder="1" applyAlignment="1">
      <alignment horizontal="center"/>
    </xf>
    <xf numFmtId="188" fontId="2" fillId="0" borderId="2" xfId="1" applyNumberFormat="1" applyFont="1" applyBorder="1"/>
    <xf numFmtId="188" fontId="2" fillId="0" borderId="3" xfId="1" applyNumberFormat="1" applyFont="1" applyBorder="1"/>
    <xf numFmtId="188" fontId="2" fillId="0" borderId="4" xfId="1" applyNumberFormat="1" applyFont="1" applyBorder="1"/>
    <xf numFmtId="188" fontId="3" fillId="0" borderId="5" xfId="1" applyNumberFormat="1" applyFont="1" applyBorder="1" applyAlignment="1">
      <alignment horizontal="center"/>
    </xf>
    <xf numFmtId="188" fontId="4" fillId="0" borderId="0" xfId="1" applyNumberFormat="1" applyFont="1"/>
    <xf numFmtId="188" fontId="2" fillId="0" borderId="8" xfId="1" applyNumberFormat="1" applyFont="1" applyBorder="1"/>
    <xf numFmtId="188" fontId="9" fillId="0" borderId="0" xfId="1" applyNumberFormat="1" applyFont="1"/>
    <xf numFmtId="188" fontId="2" fillId="4" borderId="3" xfId="1" applyNumberFormat="1" applyFont="1" applyFill="1" applyBorder="1"/>
    <xf numFmtId="188" fontId="3" fillId="4" borderId="5" xfId="1" applyNumberFormat="1" applyFont="1" applyFill="1" applyBorder="1" applyAlignment="1">
      <alignment horizontal="center"/>
    </xf>
    <xf numFmtId="188" fontId="9" fillId="0" borderId="5" xfId="1" applyNumberFormat="1" applyFont="1" applyBorder="1" applyAlignment="1">
      <alignment horizontal="center"/>
    </xf>
    <xf numFmtId="188" fontId="9" fillId="0" borderId="1" xfId="1" applyNumberFormat="1" applyFont="1" applyBorder="1" applyAlignment="1">
      <alignment horizontal="center"/>
    </xf>
    <xf numFmtId="0" fontId="13" fillId="0" borderId="0" xfId="0" applyFont="1"/>
    <xf numFmtId="16" fontId="13" fillId="0" borderId="0" xfId="0" applyNumberFormat="1" applyFont="1"/>
    <xf numFmtId="43" fontId="13" fillId="6" borderId="0" xfId="1" applyFont="1" applyFill="1" applyAlignment="1">
      <alignment horizontal="center"/>
    </xf>
    <xf numFmtId="43" fontId="13" fillId="6" borderId="0" xfId="1" applyFont="1" applyFill="1"/>
    <xf numFmtId="43" fontId="13" fillId="6" borderId="9" xfId="1" applyFont="1" applyFill="1" applyBorder="1"/>
    <xf numFmtId="188" fontId="13" fillId="0" borderId="0" xfId="1" applyNumberFormat="1" applyFont="1" applyAlignment="1">
      <alignment horizontal="center"/>
    </xf>
    <xf numFmtId="188" fontId="13" fillId="0" borderId="0" xfId="1" applyNumberFormat="1" applyFont="1"/>
    <xf numFmtId="188" fontId="13" fillId="0" borderId="9" xfId="1" applyNumberFormat="1" applyFont="1" applyBorder="1"/>
    <xf numFmtId="188" fontId="13" fillId="0" borderId="0" xfId="1" applyNumberFormat="1" applyFont="1" applyBorder="1"/>
    <xf numFmtId="188" fontId="13" fillId="7" borderId="0" xfId="1" applyNumberFormat="1" applyFont="1" applyFill="1" applyAlignment="1">
      <alignment horizontal="center"/>
    </xf>
    <xf numFmtId="188" fontId="13" fillId="7" borderId="0" xfId="1" applyNumberFormat="1" applyFont="1" applyFill="1"/>
    <xf numFmtId="188" fontId="13" fillId="7" borderId="0" xfId="1" applyNumberFormat="1" applyFont="1" applyFill="1" applyBorder="1"/>
    <xf numFmtId="188" fontId="13" fillId="0" borderId="0" xfId="0" applyNumberFormat="1" applyFont="1"/>
    <xf numFmtId="188" fontId="13" fillId="8" borderId="0" xfId="1" applyNumberFormat="1" applyFont="1" applyFill="1"/>
    <xf numFmtId="0" fontId="2" fillId="0" borderId="0" xfId="1" applyNumberFormat="1" applyFont="1"/>
    <xf numFmtId="188" fontId="10" fillId="0" borderId="0" xfId="1" applyNumberFormat="1" applyFont="1"/>
    <xf numFmtId="188" fontId="9" fillId="0" borderId="0" xfId="1" applyNumberFormat="1" applyFont="1" applyAlignment="1">
      <alignment horizontal="center"/>
    </xf>
    <xf numFmtId="188" fontId="11" fillId="0" borderId="0" xfId="1" applyNumberFormat="1" applyFont="1" applyAlignment="1">
      <alignment horizontal="left"/>
    </xf>
    <xf numFmtId="188" fontId="9" fillId="0" borderId="0" xfId="1" applyNumberFormat="1" applyFont="1" applyAlignment="1"/>
    <xf numFmtId="188" fontId="15" fillId="0" borderId="1" xfId="1" applyNumberFormat="1" applyFont="1" applyBorder="1"/>
    <xf numFmtId="188" fontId="12" fillId="0" borderId="0" xfId="1" applyNumberFormat="1" applyFont="1"/>
    <xf numFmtId="188" fontId="9" fillId="0" borderId="8" xfId="1" applyNumberFormat="1" applyFont="1" applyBorder="1"/>
    <xf numFmtId="188" fontId="9" fillId="0" borderId="0" xfId="1" applyNumberFormat="1" applyFont="1" applyBorder="1"/>
    <xf numFmtId="188" fontId="13" fillId="0" borderId="0" xfId="1" applyNumberFormat="1" applyFont="1" applyFill="1"/>
    <xf numFmtId="189" fontId="13" fillId="0" borderId="0" xfId="1" applyNumberFormat="1" applyFont="1"/>
    <xf numFmtId="190" fontId="13" fillId="0" borderId="0" xfId="1" applyNumberFormat="1" applyFont="1" applyAlignment="1">
      <alignment horizontal="center"/>
    </xf>
    <xf numFmtId="190" fontId="13" fillId="0" borderId="0" xfId="1" applyNumberFormat="1" applyFont="1"/>
    <xf numFmtId="191" fontId="13" fillId="0" borderId="9" xfId="1" applyNumberFormat="1" applyFont="1" applyBorder="1"/>
    <xf numFmtId="0" fontId="13" fillId="0" borderId="0" xfId="0" applyFont="1" applyAlignment="1">
      <alignment vertical="center"/>
    </xf>
    <xf numFmtId="188" fontId="13" fillId="0" borderId="0" xfId="1" applyNumberFormat="1" applyFont="1" applyAlignment="1">
      <alignment vertical="center"/>
    </xf>
    <xf numFmtId="16" fontId="13" fillId="0" borderId="0" xfId="0" applyNumberFormat="1" applyFont="1" applyAlignment="1">
      <alignment vertical="center"/>
    </xf>
    <xf numFmtId="43" fontId="13" fillId="0" borderId="0" xfId="1" applyFont="1" applyAlignment="1">
      <alignment vertical="center"/>
    </xf>
    <xf numFmtId="43" fontId="13" fillId="0" borderId="10" xfId="1" applyFont="1" applyBorder="1" applyAlignment="1">
      <alignment vertical="center"/>
    </xf>
    <xf numFmtId="43" fontId="13" fillId="10" borderId="0" xfId="1" applyFont="1" applyFill="1" applyAlignment="1">
      <alignment vertical="center"/>
    </xf>
    <xf numFmtId="0" fontId="13" fillId="10" borderId="0" xfId="0" applyFont="1" applyFill="1" applyAlignment="1">
      <alignment vertical="center"/>
    </xf>
    <xf numFmtId="188" fontId="13" fillId="10" borderId="0" xfId="1" applyNumberFormat="1" applyFont="1" applyFill="1" applyAlignment="1">
      <alignment vertical="center"/>
    </xf>
    <xf numFmtId="43" fontId="13" fillId="10" borderId="0" xfId="1" applyFont="1" applyFill="1" applyBorder="1" applyAlignment="1">
      <alignment vertical="center"/>
    </xf>
    <xf numFmtId="188" fontId="13" fillId="0" borderId="14" xfId="1" applyNumberFormat="1" applyFont="1" applyBorder="1" applyAlignment="1">
      <alignment vertical="center"/>
    </xf>
    <xf numFmtId="43" fontId="13" fillId="0" borderId="14" xfId="1" applyFont="1" applyBorder="1" applyAlignment="1">
      <alignment vertical="center"/>
    </xf>
    <xf numFmtId="188" fontId="13" fillId="0" borderId="16" xfId="1" applyNumberFormat="1" applyFont="1" applyBorder="1" applyAlignment="1">
      <alignment vertical="center"/>
    </xf>
    <xf numFmtId="188" fontId="13" fillId="0" borderId="15" xfId="1" applyNumberFormat="1" applyFont="1" applyBorder="1" applyAlignment="1">
      <alignment vertical="center"/>
    </xf>
    <xf numFmtId="43" fontId="13" fillId="0" borderId="17" xfId="1" applyFont="1" applyBorder="1" applyAlignment="1">
      <alignment vertical="center"/>
    </xf>
    <xf numFmtId="43" fontId="13" fillId="0" borderId="15" xfId="1" applyFont="1" applyBorder="1" applyAlignment="1">
      <alignment vertical="center"/>
    </xf>
    <xf numFmtId="0" fontId="19" fillId="9" borderId="14" xfId="0" applyFont="1" applyFill="1" applyBorder="1" applyAlignment="1">
      <alignment horizontal="center" vertical="center"/>
    </xf>
    <xf numFmtId="43" fontId="13" fillId="0" borderId="16" xfId="1" applyFont="1" applyBorder="1" applyAlignment="1">
      <alignment vertical="center"/>
    </xf>
    <xf numFmtId="43" fontId="13" fillId="11" borderId="17" xfId="1" applyFont="1" applyFill="1" applyBorder="1" applyAlignment="1">
      <alignment vertical="center"/>
    </xf>
    <xf numFmtId="43" fontId="13" fillId="11" borderId="14" xfId="1" applyFont="1" applyFill="1" applyBorder="1" applyAlignment="1">
      <alignment vertical="center"/>
    </xf>
    <xf numFmtId="43" fontId="13" fillId="11" borderId="16" xfId="1" applyFont="1" applyFill="1" applyBorder="1" applyAlignment="1">
      <alignment vertical="center"/>
    </xf>
    <xf numFmtId="43" fontId="13" fillId="11" borderId="15" xfId="1" applyFont="1" applyFill="1" applyBorder="1" applyAlignment="1">
      <alignment vertical="center"/>
    </xf>
    <xf numFmtId="43" fontId="13" fillId="11" borderId="18" xfId="1" applyFont="1" applyFill="1" applyBorder="1" applyAlignment="1">
      <alignment vertical="center"/>
    </xf>
    <xf numFmtId="0" fontId="17" fillId="12" borderId="14" xfId="0" applyFont="1" applyFill="1" applyBorder="1" applyAlignment="1">
      <alignment vertical="center"/>
    </xf>
    <xf numFmtId="14" fontId="17" fillId="12" borderId="14" xfId="1" applyNumberFormat="1" applyFont="1" applyFill="1" applyBorder="1" applyAlignment="1">
      <alignment horizontal="center" vertical="center"/>
    </xf>
    <xf numFmtId="188" fontId="13" fillId="12" borderId="14" xfId="1" applyNumberFormat="1" applyFont="1" applyFill="1" applyBorder="1" applyAlignment="1">
      <alignment vertical="center"/>
    </xf>
    <xf numFmtId="188" fontId="13" fillId="12" borderId="16" xfId="1" applyNumberFormat="1" applyFont="1" applyFill="1" applyBorder="1" applyAlignment="1">
      <alignment vertical="center"/>
    </xf>
    <xf numFmtId="188" fontId="13" fillId="12" borderId="15" xfId="1" applyNumberFormat="1" applyFont="1" applyFill="1" applyBorder="1" applyAlignment="1">
      <alignment vertical="center"/>
    </xf>
    <xf numFmtId="188" fontId="13" fillId="12" borderId="18" xfId="1" applyNumberFormat="1" applyFont="1" applyFill="1" applyBorder="1" applyAlignment="1">
      <alignment vertical="center"/>
    </xf>
    <xf numFmtId="43" fontId="13" fillId="12" borderId="15" xfId="1" applyFont="1" applyFill="1" applyBorder="1" applyAlignment="1">
      <alignment vertical="center"/>
    </xf>
    <xf numFmtId="0" fontId="17" fillId="13" borderId="14" xfId="0" applyFont="1" applyFill="1" applyBorder="1" applyAlignment="1">
      <alignment horizontal="center" vertical="center"/>
    </xf>
    <xf numFmtId="43" fontId="19" fillId="14" borderId="15" xfId="1" applyFont="1" applyFill="1" applyBorder="1" applyAlignment="1">
      <alignment horizontal="center" vertical="center"/>
    </xf>
    <xf numFmtId="0" fontId="17" fillId="16" borderId="14" xfId="0" applyFont="1" applyFill="1" applyBorder="1" applyAlignment="1">
      <alignment horizontal="center" vertical="center"/>
    </xf>
    <xf numFmtId="188" fontId="13" fillId="11" borderId="14" xfId="1" applyNumberFormat="1" applyFont="1" applyFill="1" applyBorder="1" applyAlignment="1">
      <alignment vertical="center"/>
    </xf>
    <xf numFmtId="188" fontId="13" fillId="17" borderId="11" xfId="1" applyNumberFormat="1" applyFont="1" applyFill="1" applyBorder="1" applyAlignment="1">
      <alignment vertical="center"/>
    </xf>
    <xf numFmtId="188" fontId="13" fillId="17" borderId="20" xfId="1" applyNumberFormat="1" applyFont="1" applyFill="1" applyBorder="1" applyAlignment="1">
      <alignment vertical="center"/>
    </xf>
    <xf numFmtId="188" fontId="13" fillId="17" borderId="22" xfId="1" applyNumberFormat="1" applyFont="1" applyFill="1" applyBorder="1" applyAlignment="1">
      <alignment vertical="center"/>
    </xf>
    <xf numFmtId="188" fontId="13" fillId="17" borderId="24" xfId="1" applyNumberFormat="1" applyFont="1" applyFill="1" applyBorder="1" applyAlignment="1">
      <alignment vertical="center"/>
    </xf>
    <xf numFmtId="188" fontId="13" fillId="18" borderId="11" xfId="1" applyNumberFormat="1" applyFont="1" applyFill="1" applyBorder="1" applyAlignment="1">
      <alignment vertical="center"/>
    </xf>
    <xf numFmtId="188" fontId="13" fillId="18" borderId="20" xfId="1" applyNumberFormat="1" applyFont="1" applyFill="1" applyBorder="1" applyAlignment="1">
      <alignment vertical="center"/>
    </xf>
    <xf numFmtId="188" fontId="13" fillId="18" borderId="22" xfId="1" applyNumberFormat="1" applyFont="1" applyFill="1" applyBorder="1" applyAlignment="1">
      <alignment vertical="center"/>
    </xf>
    <xf numFmtId="188" fontId="13" fillId="18" borderId="24" xfId="1" applyNumberFormat="1" applyFont="1" applyFill="1" applyBorder="1" applyAlignment="1">
      <alignment vertical="center"/>
    </xf>
    <xf numFmtId="188" fontId="13" fillId="17" borderId="19" xfId="1" applyNumberFormat="1" applyFont="1" applyFill="1" applyBorder="1" applyAlignment="1">
      <alignment vertical="center"/>
    </xf>
    <xf numFmtId="188" fontId="13" fillId="17" borderId="21" xfId="1" applyNumberFormat="1" applyFont="1" applyFill="1" applyBorder="1" applyAlignment="1">
      <alignment vertical="center"/>
    </xf>
    <xf numFmtId="188" fontId="13" fillId="17" borderId="23" xfId="1" applyNumberFormat="1" applyFont="1" applyFill="1" applyBorder="1" applyAlignment="1">
      <alignment vertical="center"/>
    </xf>
    <xf numFmtId="188" fontId="13" fillId="17" borderId="25" xfId="1" applyNumberFormat="1" applyFont="1" applyFill="1" applyBorder="1" applyAlignment="1">
      <alignment vertical="center"/>
    </xf>
    <xf numFmtId="188" fontId="13" fillId="18" borderId="19" xfId="1" applyNumberFormat="1" applyFont="1" applyFill="1" applyBorder="1" applyAlignment="1">
      <alignment vertical="center"/>
    </xf>
    <xf numFmtId="188" fontId="13" fillId="18" borderId="21" xfId="1" applyNumberFormat="1" applyFont="1" applyFill="1" applyBorder="1" applyAlignment="1">
      <alignment vertical="center"/>
    </xf>
    <xf numFmtId="188" fontId="13" fillId="18" borderId="23" xfId="1" applyNumberFormat="1" applyFont="1" applyFill="1" applyBorder="1" applyAlignment="1">
      <alignment vertical="center"/>
    </xf>
    <xf numFmtId="188" fontId="13" fillId="18" borderId="25" xfId="1" applyNumberFormat="1" applyFont="1" applyFill="1" applyBorder="1" applyAlignment="1">
      <alignment vertical="center"/>
    </xf>
    <xf numFmtId="14" fontId="13" fillId="11" borderId="17" xfId="1" applyNumberFormat="1" applyFont="1" applyFill="1" applyBorder="1" applyAlignment="1">
      <alignment vertical="center"/>
    </xf>
    <xf numFmtId="188" fontId="13" fillId="18" borderId="14" xfId="1" applyNumberFormat="1" applyFont="1" applyFill="1" applyBorder="1" applyAlignment="1">
      <alignment vertical="center"/>
    </xf>
    <xf numFmtId="188" fontId="13" fillId="18" borderId="16" xfId="1" applyNumberFormat="1" applyFont="1" applyFill="1" applyBorder="1" applyAlignment="1">
      <alignment vertical="center"/>
    </xf>
    <xf numFmtId="188" fontId="13" fillId="18" borderId="18" xfId="1" applyNumberFormat="1" applyFont="1" applyFill="1" applyBorder="1" applyAlignment="1">
      <alignment vertical="center"/>
    </xf>
    <xf numFmtId="43" fontId="13" fillId="18" borderId="15" xfId="1" applyFont="1" applyFill="1" applyBorder="1" applyAlignment="1">
      <alignment vertical="center"/>
    </xf>
    <xf numFmtId="43" fontId="13" fillId="18" borderId="14" xfId="1" applyFont="1" applyFill="1" applyBorder="1" applyAlignment="1">
      <alignment vertical="center"/>
    </xf>
    <xf numFmtId="43" fontId="13" fillId="18" borderId="16" xfId="1" applyFont="1" applyFill="1" applyBorder="1" applyAlignment="1">
      <alignment vertical="center"/>
    </xf>
    <xf numFmtId="188" fontId="13" fillId="0" borderId="18" xfId="1" applyNumberFormat="1" applyFont="1" applyBorder="1" applyAlignment="1">
      <alignment vertical="center"/>
    </xf>
    <xf numFmtId="188" fontId="13" fillId="17" borderId="26" xfId="1" applyNumberFormat="1" applyFont="1" applyFill="1" applyBorder="1" applyAlignment="1">
      <alignment vertical="center"/>
    </xf>
    <xf numFmtId="188" fontId="13" fillId="17" borderId="27" xfId="1" applyNumberFormat="1" applyFont="1" applyFill="1" applyBorder="1" applyAlignment="1">
      <alignment vertical="center"/>
    </xf>
    <xf numFmtId="43" fontId="13" fillId="19" borderId="2" xfId="1" applyFont="1" applyFill="1" applyBorder="1" applyAlignment="1">
      <alignment vertical="center"/>
    </xf>
    <xf numFmtId="192" fontId="2" fillId="0" borderId="0" xfId="1" applyNumberFormat="1" applyFont="1"/>
    <xf numFmtId="0" fontId="2" fillId="0" borderId="28" xfId="0" applyFont="1" applyBorder="1"/>
    <xf numFmtId="188" fontId="2" fillId="0" borderId="28" xfId="1" applyNumberFormat="1" applyFont="1" applyBorder="1"/>
    <xf numFmtId="43" fontId="2" fillId="0" borderId="28" xfId="1" applyFont="1" applyBorder="1"/>
    <xf numFmtId="187" fontId="8" fillId="0" borderId="28" xfId="1" applyNumberFormat="1" applyFont="1" applyBorder="1"/>
    <xf numFmtId="43" fontId="13" fillId="11" borderId="15" xfId="1" applyFont="1" applyFill="1" applyBorder="1" applyAlignment="1">
      <alignment horizontal="right" vertical="center"/>
    </xf>
    <xf numFmtId="188" fontId="13" fillId="0" borderId="0" xfId="1" applyNumberFormat="1" applyFont="1" applyFill="1" applyAlignment="1">
      <alignment vertical="center"/>
    </xf>
    <xf numFmtId="188" fontId="13" fillId="0" borderId="14" xfId="1" applyNumberFormat="1" applyFont="1" applyFill="1" applyBorder="1" applyAlignment="1">
      <alignment vertical="center"/>
    </xf>
    <xf numFmtId="43" fontId="13" fillId="0" borderId="0" xfId="1" applyFont="1" applyFill="1" applyAlignment="1">
      <alignment vertical="center"/>
    </xf>
    <xf numFmtId="188" fontId="13" fillId="0" borderId="20" xfId="1" applyNumberFormat="1" applyFont="1" applyFill="1" applyBorder="1" applyAlignment="1">
      <alignment vertical="center"/>
    </xf>
    <xf numFmtId="188" fontId="13" fillId="0" borderId="21" xfId="1" applyNumberFormat="1" applyFont="1" applyFill="1" applyBorder="1" applyAlignment="1">
      <alignment vertical="center"/>
    </xf>
    <xf numFmtId="43" fontId="13" fillId="0" borderId="17" xfId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187" fontId="16" fillId="0" borderId="0" xfId="0" applyNumberFormat="1" applyFont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43" fontId="3" fillId="5" borderId="1" xfId="1" applyFont="1" applyFill="1" applyBorder="1" applyAlignment="1">
      <alignment horizontal="center"/>
    </xf>
    <xf numFmtId="43" fontId="3" fillId="5" borderId="6" xfId="1" applyFont="1" applyFill="1" applyBorder="1" applyAlignment="1">
      <alignment horizontal="center" vertical="center"/>
    </xf>
    <xf numFmtId="43" fontId="3" fillId="5" borderId="7" xfId="1" applyFont="1" applyFill="1" applyBorder="1" applyAlignment="1">
      <alignment horizontal="center" vertical="center"/>
    </xf>
    <xf numFmtId="188" fontId="9" fillId="0" borderId="1" xfId="1" applyNumberFormat="1" applyFont="1" applyBorder="1" applyAlignment="1">
      <alignment horizontal="center"/>
    </xf>
    <xf numFmtId="188" fontId="9" fillId="0" borderId="0" xfId="1" applyNumberFormat="1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188" fontId="9" fillId="0" borderId="1" xfId="1" applyNumberFormat="1" applyFont="1" applyBorder="1" applyAlignment="1">
      <alignment horizontal="center" vertical="center"/>
    </xf>
    <xf numFmtId="188" fontId="9" fillId="0" borderId="6" xfId="1" applyNumberFormat="1" applyFont="1" applyBorder="1" applyAlignment="1">
      <alignment horizontal="center" vertical="center"/>
    </xf>
    <xf numFmtId="188" fontId="9" fillId="0" borderId="7" xfId="1" applyNumberFormat="1" applyFont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textRotation="90"/>
    </xf>
    <xf numFmtId="0" fontId="18" fillId="3" borderId="12" xfId="0" applyFont="1" applyFill="1" applyBorder="1" applyAlignment="1">
      <alignment horizontal="center" vertical="center" textRotation="90"/>
    </xf>
    <xf numFmtId="0" fontId="18" fillId="3" borderId="13" xfId="0" applyFont="1" applyFill="1" applyBorder="1" applyAlignment="1">
      <alignment horizontal="center" vertical="center" textRotation="90"/>
    </xf>
    <xf numFmtId="0" fontId="18" fillId="15" borderId="11" xfId="0" applyFont="1" applyFill="1" applyBorder="1" applyAlignment="1">
      <alignment horizontal="center" vertical="center" textRotation="90"/>
    </xf>
    <xf numFmtId="0" fontId="18" fillId="15" borderId="12" xfId="0" applyFont="1" applyFill="1" applyBorder="1" applyAlignment="1">
      <alignment horizontal="center" vertical="center" textRotation="90"/>
    </xf>
    <xf numFmtId="0" fontId="18" fillId="15" borderId="13" xfId="0" applyFont="1" applyFill="1" applyBorder="1" applyAlignment="1">
      <alignment horizontal="center" vertical="center" textRotation="90"/>
    </xf>
    <xf numFmtId="188" fontId="13" fillId="0" borderId="0" xfId="1" applyNumberFormat="1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CFDDF"/>
      <color rgb="FFD7F9FD"/>
      <color rgb="FF3BA7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0"/>
  <sheetViews>
    <sheetView tabSelected="1" view="pageBreakPreview" topLeftCell="A16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6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เลขที่เอกสาร!A2</f>
        <v>HS6710001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v>45566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ht="23.25" customHeight="1" x14ac:dyDescent="0.5">
      <c r="B8" s="86" t="s">
        <v>26</v>
      </c>
      <c r="C8" s="29">
        <f>+ขายรวม!D3</f>
        <v>1534.07</v>
      </c>
      <c r="D8" s="29">
        <f>+ขายรวม!D12</f>
        <v>53970.1</v>
      </c>
      <c r="E8" s="29">
        <f>ขายรวม!D25</f>
        <v>61.997</v>
      </c>
      <c r="F8" s="29">
        <f>+ขายรวม!D34</f>
        <v>2181</v>
      </c>
      <c r="G8" s="36">
        <f>+C8-E8</f>
        <v>1472.0729999999999</v>
      </c>
      <c r="H8" s="36">
        <f>+D8-F8</f>
        <v>51789.1</v>
      </c>
      <c r="I8" s="2">
        <f>+D8/C8</f>
        <v>35.180989133481525</v>
      </c>
      <c r="J8" s="54">
        <f>+F8/E8</f>
        <v>35.179121570398564</v>
      </c>
    </row>
    <row r="9" spans="1:14" x14ac:dyDescent="0.5">
      <c r="B9" s="139" t="s">
        <v>27</v>
      </c>
      <c r="C9" s="29">
        <f>+ขายรวม!D4</f>
        <v>1046.1500000000001</v>
      </c>
      <c r="D9" s="29">
        <f>+ขายรวม!D13</f>
        <v>34597.300000000003</v>
      </c>
      <c r="E9" s="29">
        <f>ขายรวม!D26</f>
        <v>0</v>
      </c>
      <c r="F9" s="29">
        <f>+ขายรวม!D35</f>
        <v>0</v>
      </c>
      <c r="G9" s="36">
        <f t="shared" ref="G9:G12" si="0">+C9-E9</f>
        <v>1046.1500000000001</v>
      </c>
      <c r="H9" s="36">
        <f t="shared" ref="H9:H12" si="1">+D9-F9</f>
        <v>34597.300000000003</v>
      </c>
      <c r="I9" s="2">
        <f>+D9/C9</f>
        <v>33.071070114228363</v>
      </c>
      <c r="J9" s="54" t="e">
        <f>+F9/E9</f>
        <v>#DIV/0!</v>
      </c>
    </row>
    <row r="10" spans="1:14" x14ac:dyDescent="0.5">
      <c r="B10" s="85" t="s">
        <v>28</v>
      </c>
      <c r="C10" s="29">
        <f>+ขายรวม!D5</f>
        <v>607.66999999999996</v>
      </c>
      <c r="D10" s="29">
        <f>+ขายรวม!D14</f>
        <v>21155.3</v>
      </c>
      <c r="E10" s="29">
        <f>ขายรวม!D27</f>
        <v>15</v>
      </c>
      <c r="F10" s="29">
        <f>+ขายรวม!D36</f>
        <v>522.20000000000005</v>
      </c>
      <c r="G10" s="36">
        <f t="shared" si="0"/>
        <v>592.66999999999996</v>
      </c>
      <c r="H10" s="36">
        <f t="shared" si="1"/>
        <v>20633.099999999999</v>
      </c>
      <c r="I10" s="2">
        <f t="shared" ref="I10:I11" si="2">+D10/C10</f>
        <v>34.813796962166968</v>
      </c>
      <c r="J10" s="128">
        <f>+F10/E10</f>
        <v>34.81333333333334</v>
      </c>
    </row>
    <row r="11" spans="1:14" x14ac:dyDescent="0.5">
      <c r="B11" s="86" t="s">
        <v>29</v>
      </c>
      <c r="C11" s="29">
        <f>+ขายรวม!D6</f>
        <v>7915.28</v>
      </c>
      <c r="D11" s="29">
        <f>+ขายรวม!D15</f>
        <v>262552.90000000002</v>
      </c>
      <c r="E11" s="29">
        <f>ขายรวม!D28</f>
        <v>2645.442</v>
      </c>
      <c r="F11" s="29">
        <f>+ขายรวม!D37</f>
        <v>87749.5</v>
      </c>
      <c r="G11" s="36">
        <f t="shared" si="0"/>
        <v>5269.8379999999997</v>
      </c>
      <c r="H11" s="36">
        <f t="shared" si="1"/>
        <v>174803.40000000002</v>
      </c>
      <c r="I11" s="2">
        <f t="shared" si="2"/>
        <v>33.170386897241798</v>
      </c>
      <c r="J11" s="54">
        <f t="shared" ref="J11" si="3">+F11/E11</f>
        <v>33.170071390716558</v>
      </c>
    </row>
    <row r="12" spans="1:14" x14ac:dyDescent="0.5">
      <c r="B12" s="86" t="s">
        <v>25</v>
      </c>
      <c r="C12" s="29">
        <f>+ขายรวม!D7</f>
        <v>92.98</v>
      </c>
      <c r="D12" s="29">
        <f>+ขายรวม!D16</f>
        <v>4200</v>
      </c>
      <c r="E12" s="29">
        <f>ขายรวม!D29</f>
        <v>0</v>
      </c>
      <c r="F12" s="29">
        <f>+ขายรวม!D38</f>
        <v>0</v>
      </c>
      <c r="G12" s="36">
        <f t="shared" si="0"/>
        <v>92.98</v>
      </c>
      <c r="H12" s="36">
        <f t="shared" si="1"/>
        <v>4200</v>
      </c>
      <c r="J12" s="54"/>
    </row>
    <row r="13" spans="1:14" ht="24" thickBot="1" x14ac:dyDescent="0.55000000000000004">
      <c r="A13" s="7"/>
      <c r="B13" s="4" t="s">
        <v>7</v>
      </c>
      <c r="C13" s="32">
        <f t="shared" ref="C13:H13" si="4">SUM(C8:C12)</f>
        <v>11196.15</v>
      </c>
      <c r="D13" s="32">
        <f t="shared" si="4"/>
        <v>376475.60000000003</v>
      </c>
      <c r="E13" s="32">
        <f t="shared" si="4"/>
        <v>2722.4389999999999</v>
      </c>
      <c r="F13" s="32">
        <f t="shared" si="4"/>
        <v>90452.7</v>
      </c>
      <c r="G13" s="37">
        <f t="shared" si="4"/>
        <v>8473.7109999999993</v>
      </c>
      <c r="H13" s="37">
        <f t="shared" si="4"/>
        <v>286022.90000000002</v>
      </c>
    </row>
    <row r="14" spans="1:14" ht="24" thickTop="1" x14ac:dyDescent="0.5">
      <c r="C14" s="33" t="s">
        <v>8</v>
      </c>
      <c r="D14" s="5">
        <f>+ROUND((D13*7)/107,2)</f>
        <v>24629.24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+เลขที่เอกสาร!B2</f>
        <v>HS6710002</v>
      </c>
    </row>
    <row r="17" spans="1:10" x14ac:dyDescent="0.5">
      <c r="B17" s="11"/>
      <c r="C17" s="140" t="s">
        <v>61</v>
      </c>
      <c r="D17" s="140"/>
      <c r="E17" s="140"/>
      <c r="F17" s="140"/>
      <c r="G17" s="140"/>
      <c r="H17" s="19"/>
    </row>
    <row r="18" spans="1:10" x14ac:dyDescent="0.5">
      <c r="B18" s="11"/>
      <c r="C18" s="140" t="s">
        <v>0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45567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+ขายรวม!E3</f>
        <v>1331.94</v>
      </c>
      <c r="D23" s="29">
        <f>+ขายรวม!E12</f>
        <v>46858.7</v>
      </c>
      <c r="E23" s="29">
        <f>ขายรวม!E25</f>
        <v>6</v>
      </c>
      <c r="F23" s="29">
        <f>+ขายรวม!$E$34</f>
        <v>211</v>
      </c>
      <c r="G23" s="36">
        <f>+C23-E23</f>
        <v>1325.94</v>
      </c>
      <c r="H23" s="36">
        <f>+D23-F23</f>
        <v>46647.7</v>
      </c>
      <c r="I23" s="2">
        <f>+D23/C23</f>
        <v>35.180788924426018</v>
      </c>
      <c r="J23" s="54">
        <f>+F23/E23</f>
        <v>35.166666666666664</v>
      </c>
    </row>
    <row r="24" spans="1:10" x14ac:dyDescent="0.5">
      <c r="B24" s="139" t="s">
        <v>27</v>
      </c>
      <c r="C24" s="29">
        <f>+ขายรวม!E4</f>
        <v>627.42999999999995</v>
      </c>
      <c r="D24" s="29">
        <f>+ขายรวม!E13</f>
        <v>20750.2</v>
      </c>
      <c r="E24" s="29">
        <f>ขายรวม!E26</f>
        <v>0</v>
      </c>
      <c r="F24" s="30">
        <f>+ขายรวม!$E$35</f>
        <v>0</v>
      </c>
      <c r="G24" s="36">
        <f t="shared" ref="G24:G27" si="5">+C24-E24</f>
        <v>627.42999999999995</v>
      </c>
      <c r="H24" s="36">
        <f t="shared" ref="H24:H27" si="6">+D24-F24</f>
        <v>20750.2</v>
      </c>
      <c r="I24" s="2">
        <f t="shared" ref="I24:I26" si="7">+D24/C24</f>
        <v>33.071737086208827</v>
      </c>
      <c r="J24" s="54" t="e">
        <f t="shared" ref="J24:J26" si="8">+F24/E24</f>
        <v>#DIV/0!</v>
      </c>
    </row>
    <row r="25" spans="1:10" x14ac:dyDescent="0.5">
      <c r="B25" s="85" t="s">
        <v>28</v>
      </c>
      <c r="C25" s="29">
        <f>+ขายรวม!E5</f>
        <v>560.58000000000004</v>
      </c>
      <c r="D25" s="29">
        <f>+ขายรวม!E14</f>
        <v>19515.400000000001</v>
      </c>
      <c r="E25" s="29">
        <f>ขายรวม!E27</f>
        <v>0</v>
      </c>
      <c r="F25" s="30">
        <f>+ขายรวม!$E$36</f>
        <v>0</v>
      </c>
      <c r="G25" s="36">
        <f t="shared" si="5"/>
        <v>560.58000000000004</v>
      </c>
      <c r="H25" s="36">
        <f t="shared" si="6"/>
        <v>19515.400000000001</v>
      </c>
      <c r="I25" s="2">
        <f t="shared" si="7"/>
        <v>34.812872382175605</v>
      </c>
      <c r="J25" s="54" t="e">
        <f t="shared" si="8"/>
        <v>#DIV/0!</v>
      </c>
    </row>
    <row r="26" spans="1:10" x14ac:dyDescent="0.5">
      <c r="B26" s="86" t="s">
        <v>29</v>
      </c>
      <c r="C26" s="29">
        <f>+ขายรวม!E6</f>
        <v>4042.15</v>
      </c>
      <c r="D26" s="29">
        <f>+ขายรวม!E15</f>
        <v>134081.1</v>
      </c>
      <c r="E26" s="29">
        <f>ขายรวม!E28</f>
        <v>153.001</v>
      </c>
      <c r="F26" s="30">
        <f>+ขายรวม!$E$37</f>
        <v>5075</v>
      </c>
      <c r="G26" s="36">
        <f t="shared" si="5"/>
        <v>3889.1489999999999</v>
      </c>
      <c r="H26" s="36">
        <f t="shared" si="6"/>
        <v>129006.1</v>
      </c>
      <c r="I26" s="2">
        <f t="shared" si="7"/>
        <v>33.170738344692801</v>
      </c>
      <c r="J26" s="54">
        <f t="shared" si="8"/>
        <v>33.169717844981406</v>
      </c>
    </row>
    <row r="27" spans="1:10" x14ac:dyDescent="0.5">
      <c r="B27" s="86" t="s">
        <v>25</v>
      </c>
      <c r="C27" s="29">
        <f>+ขายรวม!E7</f>
        <v>97.19</v>
      </c>
      <c r="D27" s="29">
        <f>+ขายรวม!E16</f>
        <v>4390.1000000000004</v>
      </c>
      <c r="E27" s="29">
        <f>ขายรวม!E29</f>
        <v>0</v>
      </c>
      <c r="F27" s="30">
        <f>+ขายรวม!$E$38</f>
        <v>0</v>
      </c>
      <c r="G27" s="36">
        <f t="shared" si="5"/>
        <v>97.19</v>
      </c>
      <c r="H27" s="36">
        <f t="shared" si="6"/>
        <v>4390.1000000000004</v>
      </c>
      <c r="J27" s="54"/>
    </row>
    <row r="28" spans="1:10" ht="24" thickBot="1" x14ac:dyDescent="0.55000000000000004">
      <c r="A28" s="7"/>
      <c r="B28" s="4" t="s">
        <v>7</v>
      </c>
      <c r="C28" s="32">
        <f t="shared" ref="C28:H28" si="9">SUM(C23:C27)</f>
        <v>6659.29</v>
      </c>
      <c r="D28" s="32">
        <f t="shared" si="9"/>
        <v>225595.5</v>
      </c>
      <c r="E28" s="32">
        <f t="shared" si="9"/>
        <v>159.001</v>
      </c>
      <c r="F28" s="32">
        <f t="shared" si="9"/>
        <v>5286</v>
      </c>
      <c r="G28" s="37">
        <f t="shared" si="9"/>
        <v>6500.2889999999998</v>
      </c>
      <c r="H28" s="37">
        <f t="shared" si="9"/>
        <v>220309.5</v>
      </c>
    </row>
    <row r="29" spans="1:10" ht="24" thickTop="1" x14ac:dyDescent="0.5">
      <c r="C29" s="33" t="s">
        <v>8</v>
      </c>
      <c r="D29" s="5">
        <f>+ROUND((D28*7)/107,2)</f>
        <v>14758.58</v>
      </c>
    </row>
    <row r="30" spans="1:10" x14ac:dyDescent="0.5">
      <c r="A30" s="9"/>
      <c r="B30" s="9"/>
      <c r="C30" s="34"/>
      <c r="D30" s="10"/>
      <c r="E30" s="10"/>
      <c r="F30" s="10"/>
      <c r="G30" s="10"/>
      <c r="H30" s="10"/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9"/>
  <sheetViews>
    <sheetView view="pageBreakPreview" zoomScale="110" zoomScaleNormal="100" zoomScaleSheetLayoutView="11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+เลขที่เอกสาร!C2</f>
        <v>HS6710003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+'1 2'!C19:G19+1</f>
        <v>45568</v>
      </c>
      <c r="D4" s="141"/>
      <c r="E4" s="141"/>
      <c r="F4" s="141"/>
      <c r="G4" s="141"/>
      <c r="H4" s="12"/>
    </row>
    <row r="5" spans="1:14" ht="12.6" customHeight="1" x14ac:dyDescent="0.5">
      <c r="B5" s="1">
        <v>0</v>
      </c>
    </row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+ขายรวม!F3</f>
        <v>1526.12</v>
      </c>
      <c r="D8" s="29">
        <f>+ขายรวม!F12</f>
        <v>53690.8</v>
      </c>
      <c r="E8" s="29">
        <f>ขายรวม!F25</f>
        <v>20</v>
      </c>
      <c r="F8" s="29">
        <f>+ขายรวม!$F$34</f>
        <v>703.6</v>
      </c>
      <c r="G8" s="36">
        <f>+C8-E8</f>
        <v>1506.12</v>
      </c>
      <c r="H8" s="36">
        <f>+D8-F8</f>
        <v>52987.200000000004</v>
      </c>
      <c r="I8" s="2">
        <f>+D8/C8</f>
        <v>35.181243938877678</v>
      </c>
      <c r="J8" s="2">
        <f>+F8/E8</f>
        <v>35.18</v>
      </c>
    </row>
    <row r="9" spans="1:14" x14ac:dyDescent="0.5">
      <c r="B9" s="139" t="s">
        <v>27</v>
      </c>
      <c r="C9" s="29">
        <f>+ขายรวม!F4</f>
        <v>700.47</v>
      </c>
      <c r="D9" s="29">
        <f>+ขายรวม!F13</f>
        <v>23165.1</v>
      </c>
      <c r="E9" s="29">
        <f>ขายรวม!F26</f>
        <v>0</v>
      </c>
      <c r="F9" s="29">
        <f>+ขายรวม!$F$35</f>
        <v>0</v>
      </c>
      <c r="G9" s="36">
        <f t="shared" ref="G9:G12" si="0">+C9-E9</f>
        <v>700.47</v>
      </c>
      <c r="H9" s="36">
        <f t="shared" ref="H9:H12" si="1">+D9-F9</f>
        <v>23165.1</v>
      </c>
      <c r="I9" s="2">
        <f t="shared" ref="I9:I11" si="2">+D9/C9</f>
        <v>33.070795323140175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+ขายรวม!F5</f>
        <v>471.64</v>
      </c>
      <c r="D10" s="29">
        <f>+ขายรวม!F14</f>
        <v>16419.099999999999</v>
      </c>
      <c r="E10" s="29">
        <f>ขายรวม!F27</f>
        <v>0</v>
      </c>
      <c r="F10" s="29">
        <f>+ขายรวม!$F$36</f>
        <v>0</v>
      </c>
      <c r="G10" s="36">
        <f t="shared" si="0"/>
        <v>471.64</v>
      </c>
      <c r="H10" s="36">
        <f t="shared" si="1"/>
        <v>16419.099999999999</v>
      </c>
      <c r="I10" s="2">
        <f t="shared" si="2"/>
        <v>34.812780934611141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+ขายรวม!F6</f>
        <v>5141.96</v>
      </c>
      <c r="D11" s="29">
        <f>+ขายรวม!F15</f>
        <v>170562.4</v>
      </c>
      <c r="E11" s="29">
        <f>ขายรวม!F28</f>
        <v>187.12</v>
      </c>
      <c r="F11" s="29">
        <f>+ขายรวม!$F$37</f>
        <v>6206.7999999999993</v>
      </c>
      <c r="G11" s="36">
        <f t="shared" si="0"/>
        <v>4954.84</v>
      </c>
      <c r="H11" s="36">
        <f t="shared" si="1"/>
        <v>164355.6</v>
      </c>
      <c r="I11" s="2">
        <f t="shared" si="2"/>
        <v>33.170697555017931</v>
      </c>
      <c r="J11" s="2">
        <f t="shared" si="3"/>
        <v>33.17015818725951</v>
      </c>
    </row>
    <row r="12" spans="1:14" x14ac:dyDescent="0.5">
      <c r="B12" s="86" t="s">
        <v>25</v>
      </c>
      <c r="C12" s="29">
        <f>+ขายรวม!F7</f>
        <v>309.5</v>
      </c>
      <c r="D12" s="29">
        <f>+ขายรวม!F16</f>
        <v>13980.2</v>
      </c>
      <c r="E12" s="29">
        <f>ขายรวม!F29</f>
        <v>0</v>
      </c>
      <c r="F12" s="29">
        <f>+ขายรวม!$F$38</f>
        <v>0</v>
      </c>
      <c r="G12" s="36">
        <f t="shared" si="0"/>
        <v>309.5</v>
      </c>
      <c r="H12" s="36">
        <f t="shared" si="1"/>
        <v>13980.2</v>
      </c>
    </row>
    <row r="13" spans="1:14" ht="24" thickBot="1" x14ac:dyDescent="0.55000000000000004">
      <c r="A13" s="7"/>
      <c r="B13" s="4" t="s">
        <v>7</v>
      </c>
      <c r="C13" s="32">
        <f t="shared" ref="C13:H13" si="4">SUM(C8:C12)</f>
        <v>8149.6900000000005</v>
      </c>
      <c r="D13" s="32">
        <f t="shared" si="4"/>
        <v>277817.60000000003</v>
      </c>
      <c r="E13" s="32">
        <f t="shared" si="4"/>
        <v>207.12</v>
      </c>
      <c r="F13" s="32">
        <f t="shared" si="4"/>
        <v>6910.4</v>
      </c>
      <c r="G13" s="37">
        <f t="shared" si="4"/>
        <v>7942.57</v>
      </c>
      <c r="H13" s="37">
        <f t="shared" si="4"/>
        <v>270907.2</v>
      </c>
    </row>
    <row r="14" spans="1:14" ht="24" thickTop="1" x14ac:dyDescent="0.5">
      <c r="C14" s="33" t="s">
        <v>8</v>
      </c>
      <c r="D14" s="5">
        <f>+ROUND((D13*7)/107,2)</f>
        <v>18174.98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+เลขที่เอกสาร!D2</f>
        <v>HS6710004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45569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+ขายรวม!G3</f>
        <v>0</v>
      </c>
      <c r="D23" s="29">
        <f>+ขายรวม!G12</f>
        <v>0</v>
      </c>
      <c r="E23" s="29">
        <f>+ขายรวม!$G$25</f>
        <v>0</v>
      </c>
      <c r="F23" s="31">
        <f>+ขายรวม!$G$34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+ขายรวม!G4</f>
        <v>0</v>
      </c>
      <c r="D24" s="29">
        <f>+ขายรวม!G13</f>
        <v>0</v>
      </c>
      <c r="E24" s="29">
        <f>+ขายรวม!$G$26</f>
        <v>0</v>
      </c>
      <c r="F24" s="31">
        <f>+ขายรวม!$G$35</f>
        <v>0</v>
      </c>
      <c r="G24" s="36">
        <f t="shared" ref="G24:G27" si="5">+C24-E24</f>
        <v>0</v>
      </c>
      <c r="H24" s="36">
        <f t="shared" ref="H24:H27" si="6">+D24-F24</f>
        <v>0</v>
      </c>
      <c r="I24" s="2" t="e">
        <f t="shared" ref="I24:I26" si="7">+D24/C24</f>
        <v>#DIV/0!</v>
      </c>
      <c r="J24" s="2" t="e">
        <f t="shared" ref="J24:J26" si="8">+F24/E24</f>
        <v>#DIV/0!</v>
      </c>
    </row>
    <row r="25" spans="1:10" x14ac:dyDescent="0.5">
      <c r="B25" s="85" t="s">
        <v>28</v>
      </c>
      <c r="C25" s="29">
        <f>+ขายรวม!G5</f>
        <v>0</v>
      </c>
      <c r="D25" s="29">
        <f>+ขายรวม!G14</f>
        <v>0</v>
      </c>
      <c r="E25" s="29">
        <f>+ขายรวม!$G$27</f>
        <v>0</v>
      </c>
      <c r="F25" s="31">
        <f>+ขายรวม!$G$36</f>
        <v>0</v>
      </c>
      <c r="G25" s="36">
        <f t="shared" si="5"/>
        <v>0</v>
      </c>
      <c r="H25" s="36">
        <f t="shared" si="6"/>
        <v>0</v>
      </c>
      <c r="I25" s="2" t="e">
        <f t="shared" si="7"/>
        <v>#DIV/0!</v>
      </c>
      <c r="J25" s="2" t="e">
        <f t="shared" si="8"/>
        <v>#DIV/0!</v>
      </c>
    </row>
    <row r="26" spans="1:10" x14ac:dyDescent="0.5">
      <c r="B26" s="86" t="s">
        <v>29</v>
      </c>
      <c r="C26" s="29">
        <f>+ขายรวม!G6</f>
        <v>0</v>
      </c>
      <c r="D26" s="29">
        <f>+ขายรวม!G15</f>
        <v>0</v>
      </c>
      <c r="E26" s="29">
        <f>+ขายรวม!$G$28</f>
        <v>0</v>
      </c>
      <c r="F26" s="31">
        <f>+ขายรวม!$G$37</f>
        <v>0</v>
      </c>
      <c r="G26" s="36">
        <f t="shared" si="5"/>
        <v>0</v>
      </c>
      <c r="H26" s="36">
        <f t="shared" si="6"/>
        <v>0</v>
      </c>
      <c r="I26" s="2" t="e">
        <f t="shared" si="7"/>
        <v>#DIV/0!</v>
      </c>
      <c r="J26" s="2" t="e">
        <f t="shared" si="8"/>
        <v>#DIV/0!</v>
      </c>
    </row>
    <row r="27" spans="1:10" x14ac:dyDescent="0.5">
      <c r="B27" s="86" t="s">
        <v>25</v>
      </c>
      <c r="C27" s="29">
        <f>+ขายรวม!G7</f>
        <v>0</v>
      </c>
      <c r="D27" s="29">
        <f>+ขายรวม!G16</f>
        <v>0</v>
      </c>
      <c r="E27" s="29">
        <f>+ขายรวม!$G$29</f>
        <v>0</v>
      </c>
      <c r="F27" s="31">
        <f>+ขายรวม!$G$38</f>
        <v>0</v>
      </c>
      <c r="G27" s="36">
        <f t="shared" si="5"/>
        <v>0</v>
      </c>
      <c r="H27" s="36">
        <f t="shared" si="6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9">SUM(C23:C27)</f>
        <v>0</v>
      </c>
      <c r="D28" s="32">
        <f t="shared" si="9"/>
        <v>0</v>
      </c>
      <c r="E28" s="32">
        <f t="shared" si="9"/>
        <v>0</v>
      </c>
      <c r="F28" s="32">
        <f t="shared" si="9"/>
        <v>0</v>
      </c>
      <c r="G28" s="37">
        <f t="shared" si="9"/>
        <v>0</v>
      </c>
      <c r="H28" s="37">
        <f t="shared" si="9"/>
        <v>0</v>
      </c>
    </row>
    <row r="29" spans="1:10" ht="24" thickTop="1" x14ac:dyDescent="0.5">
      <c r="C29" s="33" t="s">
        <v>8</v>
      </c>
      <c r="D29" s="5">
        <f>+ROUND((D28*7)/107,2)</f>
        <v>0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9"/>
  <sheetViews>
    <sheetView view="pageBreakPreview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+เลขที่เอกสาร!E2</f>
        <v>HS6710005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+'3 4'!C19:G19+1</f>
        <v>45570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+ขายรวม!H3</f>
        <v>0</v>
      </c>
      <c r="D8" s="29">
        <f>+ขายรวม!H12</f>
        <v>0</v>
      </c>
      <c r="E8" s="29">
        <f>+ขายรวม!H25</f>
        <v>0</v>
      </c>
      <c r="F8" s="29">
        <f>+ขายรวม!H34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+ขายรวม!H4</f>
        <v>0</v>
      </c>
      <c r="D9" s="29">
        <f>+ขายรวม!H13</f>
        <v>0</v>
      </c>
      <c r="E9" s="29">
        <f>+ขายรวม!H26</f>
        <v>0</v>
      </c>
      <c r="F9" s="29">
        <f>+ขายรวม!H35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+ขายรวม!H5</f>
        <v>0</v>
      </c>
      <c r="D10" s="29">
        <f>+ขายรวม!H14</f>
        <v>0</v>
      </c>
      <c r="E10" s="29">
        <f>+ขายรวม!H27</f>
        <v>0</v>
      </c>
      <c r="F10" s="29">
        <f>+ขายรวม!H36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+ขายรวม!H6</f>
        <v>0</v>
      </c>
      <c r="D11" s="29">
        <f>+ขายรวม!H15</f>
        <v>0</v>
      </c>
      <c r="E11" s="29">
        <f>+ขายรวม!H28</f>
        <v>0</v>
      </c>
      <c r="F11" s="29">
        <f>+ขายรวม!H37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+ขายรวม!H7</f>
        <v>0</v>
      </c>
      <c r="D12" s="29">
        <f>+ขายรวม!H16</f>
        <v>0</v>
      </c>
      <c r="E12" s="29">
        <f>+ขายรวม!H29</f>
        <v>0</v>
      </c>
      <c r="F12" s="29">
        <f>+ขายรวม!H38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 t="shared" ref="C13:H13" si="4">SUM(C8:C12)</f>
        <v>0</v>
      </c>
      <c r="D13" s="32">
        <f t="shared" si="4"/>
        <v>0</v>
      </c>
      <c r="E13" s="32">
        <f t="shared" si="4"/>
        <v>0</v>
      </c>
      <c r="F13" s="32">
        <f t="shared" si="4"/>
        <v>0</v>
      </c>
      <c r="G13" s="37">
        <f t="shared" si="4"/>
        <v>0</v>
      </c>
      <c r="H13" s="37">
        <f t="shared" si="4"/>
        <v>0</v>
      </c>
    </row>
    <row r="14" spans="1:14" ht="24" thickTop="1" x14ac:dyDescent="0.5">
      <c r="C14" s="33" t="s">
        <v>8</v>
      </c>
      <c r="D14" s="5">
        <f>+ROUND((D13*7)/107,2)</f>
        <v>0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+เลขที่เอกสาร!F2</f>
        <v>HS6710006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45571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+ขายรวม!I3</f>
        <v>0</v>
      </c>
      <c r="D23" s="29">
        <f>+ขายรวม!I12</f>
        <v>0</v>
      </c>
      <c r="E23" s="29">
        <f>+ขายรวม!I25</f>
        <v>0</v>
      </c>
      <c r="F23" s="29">
        <f>+ขายรวม!I34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+ขายรวม!I4</f>
        <v>0</v>
      </c>
      <c r="D24" s="29">
        <f>+ขายรวม!I13</f>
        <v>0</v>
      </c>
      <c r="E24" s="29">
        <f>+ขายรวม!I26</f>
        <v>0</v>
      </c>
      <c r="F24" s="29">
        <f>+ขายรวม!I35</f>
        <v>0</v>
      </c>
      <c r="G24" s="36">
        <f t="shared" ref="G24:G27" si="5">+C24-E24</f>
        <v>0</v>
      </c>
      <c r="H24" s="36">
        <f t="shared" ref="H24:H27" si="6">+D24-F24</f>
        <v>0</v>
      </c>
      <c r="I24" s="2" t="e">
        <f t="shared" ref="I24:I26" si="7">+D24/C24</f>
        <v>#DIV/0!</v>
      </c>
      <c r="J24" s="2" t="e">
        <f t="shared" ref="J24:J26" si="8">+F24/E24</f>
        <v>#DIV/0!</v>
      </c>
    </row>
    <row r="25" spans="1:10" x14ac:dyDescent="0.5">
      <c r="B25" s="85" t="s">
        <v>28</v>
      </c>
      <c r="C25" s="29">
        <f>+ขายรวม!I5</f>
        <v>0</v>
      </c>
      <c r="D25" s="29">
        <f>+ขายรวม!I14</f>
        <v>0</v>
      </c>
      <c r="E25" s="29">
        <f>+ขายรวม!I27</f>
        <v>0</v>
      </c>
      <c r="F25" s="29">
        <f>+ขายรวม!I36</f>
        <v>0</v>
      </c>
      <c r="G25" s="36">
        <f t="shared" si="5"/>
        <v>0</v>
      </c>
      <c r="H25" s="36">
        <f t="shared" si="6"/>
        <v>0</v>
      </c>
      <c r="I25" s="2" t="e">
        <f t="shared" si="7"/>
        <v>#DIV/0!</v>
      </c>
      <c r="J25" s="2" t="e">
        <f t="shared" si="8"/>
        <v>#DIV/0!</v>
      </c>
    </row>
    <row r="26" spans="1:10" x14ac:dyDescent="0.5">
      <c r="B26" s="86" t="s">
        <v>29</v>
      </c>
      <c r="C26" s="29">
        <f>+ขายรวม!I6</f>
        <v>0</v>
      </c>
      <c r="D26" s="29">
        <f>+ขายรวม!I15</f>
        <v>0</v>
      </c>
      <c r="E26" s="29">
        <f>+ขายรวม!I28</f>
        <v>0</v>
      </c>
      <c r="F26" s="29">
        <f>+ขายรวม!I37</f>
        <v>0</v>
      </c>
      <c r="G26" s="36">
        <f t="shared" si="5"/>
        <v>0</v>
      </c>
      <c r="H26" s="36">
        <f t="shared" si="6"/>
        <v>0</v>
      </c>
      <c r="I26" s="2" t="e">
        <f t="shared" si="7"/>
        <v>#DIV/0!</v>
      </c>
      <c r="J26" s="2" t="e">
        <f t="shared" si="8"/>
        <v>#DIV/0!</v>
      </c>
    </row>
    <row r="27" spans="1:10" x14ac:dyDescent="0.5">
      <c r="B27" s="86" t="s">
        <v>25</v>
      </c>
      <c r="C27" s="29">
        <f>+ขายรวม!I7</f>
        <v>0</v>
      </c>
      <c r="D27" s="29">
        <f>+ขายรวม!I16</f>
        <v>0</v>
      </c>
      <c r="E27" s="29">
        <f>+ขายรวม!I29</f>
        <v>0</v>
      </c>
      <c r="F27" s="29">
        <f>+ขายรวม!I38</f>
        <v>0</v>
      </c>
      <c r="G27" s="36">
        <f t="shared" si="5"/>
        <v>0</v>
      </c>
      <c r="H27" s="36">
        <f t="shared" si="6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9">SUM(C23:C27)</f>
        <v>0</v>
      </c>
      <c r="D28" s="32">
        <f t="shared" si="9"/>
        <v>0</v>
      </c>
      <c r="E28" s="32">
        <f t="shared" si="9"/>
        <v>0</v>
      </c>
      <c r="F28" s="32">
        <f t="shared" si="9"/>
        <v>0</v>
      </c>
      <c r="G28" s="37">
        <f t="shared" si="9"/>
        <v>0</v>
      </c>
      <c r="H28" s="37">
        <f t="shared" si="9"/>
        <v>0</v>
      </c>
    </row>
    <row r="29" spans="1:10" ht="24" thickTop="1" x14ac:dyDescent="0.5">
      <c r="C29" s="33" t="s">
        <v>8</v>
      </c>
      <c r="D29" s="5">
        <f>+ROUND((D28*7)/107,2)</f>
        <v>0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29"/>
  <sheetViews>
    <sheetView view="pageBreakPreview" topLeftCell="A22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+เลขที่เอกสาร!G2</f>
        <v>HS6710007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+'5 6'!C19:G19+1</f>
        <v>45572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+ขายรวม!J3</f>
        <v>0</v>
      </c>
      <c r="D8" s="29">
        <f>+ขายรวม!J12</f>
        <v>0</v>
      </c>
      <c r="E8" s="29">
        <f>+ขายรวม!J25</f>
        <v>0</v>
      </c>
      <c r="F8" s="29">
        <f>+ขายรวม!J34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+ขายรวม!J4</f>
        <v>0</v>
      </c>
      <c r="D9" s="29">
        <f>+ขายรวม!J13</f>
        <v>0</v>
      </c>
      <c r="E9" s="29">
        <f>+ขายรวม!J26</f>
        <v>0</v>
      </c>
      <c r="F9" s="29">
        <f>+ขายรวม!J35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+ขายรวม!J5</f>
        <v>0</v>
      </c>
      <c r="D10" s="29">
        <f>+ขายรวม!J14</f>
        <v>0</v>
      </c>
      <c r="E10" s="29">
        <f>+ขายรวม!J27</f>
        <v>0</v>
      </c>
      <c r="F10" s="29">
        <f>+ขายรวม!J36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+ขายรวม!J6</f>
        <v>0</v>
      </c>
      <c r="D11" s="29">
        <f>+ขายรวม!J15</f>
        <v>0</v>
      </c>
      <c r="E11" s="29">
        <f>+ขายรวม!J28</f>
        <v>0</v>
      </c>
      <c r="F11" s="29">
        <f>+ขายรวม!J37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+ขายรวม!J7</f>
        <v>0</v>
      </c>
      <c r="D12" s="29">
        <f>+ขายรวม!J16</f>
        <v>0</v>
      </c>
      <c r="E12" s="29">
        <f>+ขายรวม!J29</f>
        <v>0</v>
      </c>
      <c r="F12" s="29">
        <f>+ขายรวม!J38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 t="shared" ref="C13:H13" si="4">SUM(C8:C12)</f>
        <v>0</v>
      </c>
      <c r="D13" s="32">
        <f t="shared" si="4"/>
        <v>0</v>
      </c>
      <c r="E13" s="32">
        <f t="shared" si="4"/>
        <v>0</v>
      </c>
      <c r="F13" s="32">
        <f t="shared" si="4"/>
        <v>0</v>
      </c>
      <c r="G13" s="37">
        <f t="shared" si="4"/>
        <v>0</v>
      </c>
      <c r="H13" s="37">
        <f t="shared" si="4"/>
        <v>0</v>
      </c>
    </row>
    <row r="14" spans="1:14" ht="24" thickTop="1" x14ac:dyDescent="0.5">
      <c r="C14" s="33" t="s">
        <v>8</v>
      </c>
      <c r="D14" s="5">
        <f>+ROUND((D13*7)/107,2)</f>
        <v>0</v>
      </c>
      <c r="F14" s="14"/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+เลขที่เอกสาร!H2</f>
        <v>HS6710008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45573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+ขายรวม!K3</f>
        <v>0</v>
      </c>
      <c r="D23" s="29">
        <f>+ขายรวม!K12</f>
        <v>0</v>
      </c>
      <c r="E23" s="29">
        <f>+ขายรวม!K25</f>
        <v>0</v>
      </c>
      <c r="F23" s="29">
        <f>+ขายรวม!K34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+ขายรวม!K4</f>
        <v>0</v>
      </c>
      <c r="D24" s="29">
        <f>+ขายรวม!K13</f>
        <v>0</v>
      </c>
      <c r="E24" s="29">
        <f>+ขายรวม!K26</f>
        <v>0</v>
      </c>
      <c r="F24" s="29">
        <f>+ขายรวม!K35</f>
        <v>0</v>
      </c>
      <c r="G24" s="36">
        <f t="shared" ref="G24:G27" si="5">+C24-E24</f>
        <v>0</v>
      </c>
      <c r="H24" s="36">
        <f t="shared" ref="H24:H27" si="6">+D24-F24</f>
        <v>0</v>
      </c>
      <c r="I24" s="2" t="e">
        <f t="shared" ref="I24:I26" si="7">+D24/C24</f>
        <v>#DIV/0!</v>
      </c>
      <c r="J24" s="2" t="e">
        <f t="shared" ref="J24:J26" si="8">+F24/E24</f>
        <v>#DIV/0!</v>
      </c>
    </row>
    <row r="25" spans="1:10" x14ac:dyDescent="0.5">
      <c r="B25" s="85" t="s">
        <v>28</v>
      </c>
      <c r="C25" s="29">
        <f>+ขายรวม!K5</f>
        <v>0</v>
      </c>
      <c r="D25" s="29">
        <f>+ขายรวม!K14</f>
        <v>0</v>
      </c>
      <c r="E25" s="29">
        <f>+ขายรวม!K27</f>
        <v>0</v>
      </c>
      <c r="F25" s="29">
        <f>+ขายรวม!K36</f>
        <v>0</v>
      </c>
      <c r="G25" s="36">
        <f t="shared" si="5"/>
        <v>0</v>
      </c>
      <c r="H25" s="36">
        <f t="shared" si="6"/>
        <v>0</v>
      </c>
      <c r="I25" s="2" t="e">
        <f t="shared" si="7"/>
        <v>#DIV/0!</v>
      </c>
      <c r="J25" s="2" t="e">
        <f t="shared" si="8"/>
        <v>#DIV/0!</v>
      </c>
    </row>
    <row r="26" spans="1:10" x14ac:dyDescent="0.5">
      <c r="B26" s="86" t="s">
        <v>29</v>
      </c>
      <c r="C26" s="29">
        <f>+ขายรวม!K6</f>
        <v>0</v>
      </c>
      <c r="D26" s="29">
        <f>+ขายรวม!K15</f>
        <v>0</v>
      </c>
      <c r="E26" s="29">
        <f>+ขายรวม!K28</f>
        <v>0</v>
      </c>
      <c r="F26" s="29">
        <f>+ขายรวม!K37</f>
        <v>0</v>
      </c>
      <c r="G26" s="36">
        <f t="shared" si="5"/>
        <v>0</v>
      </c>
      <c r="H26" s="36">
        <f t="shared" si="6"/>
        <v>0</v>
      </c>
      <c r="I26" s="2" t="e">
        <f t="shared" si="7"/>
        <v>#DIV/0!</v>
      </c>
      <c r="J26" s="2" t="e">
        <f t="shared" si="8"/>
        <v>#DIV/0!</v>
      </c>
    </row>
    <row r="27" spans="1:10" x14ac:dyDescent="0.5">
      <c r="B27" s="86" t="s">
        <v>25</v>
      </c>
      <c r="C27" s="29">
        <f>+ขายรวม!K7</f>
        <v>0</v>
      </c>
      <c r="D27" s="29">
        <f>+ขายรวม!K16</f>
        <v>0</v>
      </c>
      <c r="E27" s="29">
        <f>+ขายรวม!K29</f>
        <v>0</v>
      </c>
      <c r="F27" s="29">
        <f>+ขายรวม!K38</f>
        <v>0</v>
      </c>
      <c r="G27" s="36">
        <f t="shared" si="5"/>
        <v>0</v>
      </c>
      <c r="H27" s="36">
        <f t="shared" si="6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9">SUM(C23:C27)</f>
        <v>0</v>
      </c>
      <c r="D28" s="32">
        <f t="shared" si="9"/>
        <v>0</v>
      </c>
      <c r="E28" s="32">
        <f t="shared" si="9"/>
        <v>0</v>
      </c>
      <c r="F28" s="32">
        <f t="shared" si="9"/>
        <v>0</v>
      </c>
      <c r="G28" s="37">
        <f t="shared" si="9"/>
        <v>0</v>
      </c>
      <c r="H28" s="37">
        <f t="shared" si="9"/>
        <v>0</v>
      </c>
    </row>
    <row r="29" spans="1:10" ht="24" thickTop="1" x14ac:dyDescent="0.5">
      <c r="C29" s="33" t="s">
        <v>8</v>
      </c>
      <c r="D29" s="5">
        <f>+ROUND((D28*7)/107,2)</f>
        <v>0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29"/>
  <sheetViews>
    <sheetView view="pageBreakPreview" topLeftCell="A10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+เลขที่เอกสาร!I2</f>
        <v>HS6710009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+'7 8'!C19:G19+1</f>
        <v>45574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+ขายรวม!L3</f>
        <v>0</v>
      </c>
      <c r="D8" s="29">
        <f>+ขายรวม!L12</f>
        <v>0</v>
      </c>
      <c r="E8" s="29">
        <f>+ขายรวม!L25</f>
        <v>0</v>
      </c>
      <c r="F8" s="29">
        <f>+ขายรวม!L34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+ขายรวม!L4</f>
        <v>0</v>
      </c>
      <c r="D9" s="29">
        <f>+ขายรวม!L13</f>
        <v>0</v>
      </c>
      <c r="E9" s="29">
        <f>+ขายรวม!L26</f>
        <v>0</v>
      </c>
      <c r="F9" s="29">
        <f>+ขายรวม!L35</f>
        <v>0</v>
      </c>
      <c r="G9" s="36">
        <f t="shared" ref="G9:G12" si="0">+C9-E9</f>
        <v>0</v>
      </c>
      <c r="H9" s="36">
        <f>+D9-F9</f>
        <v>0</v>
      </c>
      <c r="I9" s="2" t="e">
        <f t="shared" ref="I9:I11" si="1">+D9/C9</f>
        <v>#DIV/0!</v>
      </c>
      <c r="J9" s="2" t="e">
        <f t="shared" ref="J9:J11" si="2">+F9/E9</f>
        <v>#DIV/0!</v>
      </c>
    </row>
    <row r="10" spans="1:14" x14ac:dyDescent="0.5">
      <c r="B10" s="85" t="s">
        <v>28</v>
      </c>
      <c r="C10" s="29">
        <f>+ขายรวม!L5</f>
        <v>0</v>
      </c>
      <c r="D10" s="29">
        <f>+ขายรวม!L14</f>
        <v>0</v>
      </c>
      <c r="E10" s="29">
        <f>+ขายรวม!L27</f>
        <v>0</v>
      </c>
      <c r="F10" s="29">
        <f>+ขายรวม!L36</f>
        <v>0</v>
      </c>
      <c r="G10" s="36">
        <f t="shared" si="0"/>
        <v>0</v>
      </c>
      <c r="H10" s="36">
        <f>+D10-F10</f>
        <v>0</v>
      </c>
      <c r="I10" s="2" t="e">
        <f t="shared" si="1"/>
        <v>#DIV/0!</v>
      </c>
      <c r="J10" s="2" t="e">
        <f t="shared" si="2"/>
        <v>#DIV/0!</v>
      </c>
    </row>
    <row r="11" spans="1:14" x14ac:dyDescent="0.5">
      <c r="B11" s="86" t="s">
        <v>29</v>
      </c>
      <c r="C11" s="29">
        <f>+ขายรวม!L6</f>
        <v>0</v>
      </c>
      <c r="D11" s="29">
        <f>+ขายรวม!L15</f>
        <v>0</v>
      </c>
      <c r="E11" s="29">
        <f>+ขายรวม!L28</f>
        <v>0</v>
      </c>
      <c r="F11" s="29">
        <f>+ขายรวม!L37</f>
        <v>0</v>
      </c>
      <c r="G11" s="36">
        <f t="shared" si="0"/>
        <v>0</v>
      </c>
      <c r="H11" s="36">
        <f>+D11-F11</f>
        <v>0</v>
      </c>
      <c r="I11" s="2" t="e">
        <f t="shared" si="1"/>
        <v>#DIV/0!</v>
      </c>
      <c r="J11" s="2" t="e">
        <f t="shared" si="2"/>
        <v>#DIV/0!</v>
      </c>
    </row>
    <row r="12" spans="1:14" x14ac:dyDescent="0.5">
      <c r="B12" s="86" t="s">
        <v>25</v>
      </c>
      <c r="C12" s="29">
        <f>+ขายรวม!L7</f>
        <v>0</v>
      </c>
      <c r="D12" s="29">
        <f>+ขายรวม!L16</f>
        <v>0</v>
      </c>
      <c r="E12" s="29">
        <f>+ขายรวม!L29</f>
        <v>0</v>
      </c>
      <c r="F12" s="29">
        <f>+ขายรวม!L38</f>
        <v>0</v>
      </c>
      <c r="G12" s="36">
        <f t="shared" si="0"/>
        <v>0</v>
      </c>
      <c r="H12" s="36">
        <f>+D12-F12</f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>
        <f>+ROUND((D13*7)/107,2)</f>
        <v>0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+เลขที่เอกสาร!J2</f>
        <v>HS6710010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45575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+ขายรวม!M3</f>
        <v>0</v>
      </c>
      <c r="D23" s="29">
        <f>+ขายรวม!M12</f>
        <v>0</v>
      </c>
      <c r="E23" s="29">
        <f>+ขายรวม!M25</f>
        <v>0</v>
      </c>
      <c r="F23" s="29">
        <f>+ขายรวม!M34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+ขายรวม!M4</f>
        <v>0</v>
      </c>
      <c r="D24" s="29">
        <f>+ขายรวม!M13</f>
        <v>0</v>
      </c>
      <c r="E24" s="29">
        <f>+ขายรวม!M26</f>
        <v>0</v>
      </c>
      <c r="F24" s="29">
        <f>+ขายรวม!M35</f>
        <v>0</v>
      </c>
      <c r="G24" s="36">
        <f t="shared" ref="G24:G27" si="3">+C24-E24</f>
        <v>0</v>
      </c>
      <c r="H24" s="36">
        <f t="shared" ref="H24:H27" si="4">+D24-F24</f>
        <v>0</v>
      </c>
      <c r="I24" s="2" t="e">
        <f t="shared" ref="I24:I26" si="5">+D24/C24</f>
        <v>#DIV/0!</v>
      </c>
      <c r="J24" s="2" t="e">
        <f t="shared" ref="J24:J26" si="6">+F24/E24</f>
        <v>#DIV/0!</v>
      </c>
    </row>
    <row r="25" spans="1:10" x14ac:dyDescent="0.5">
      <c r="B25" s="85" t="s">
        <v>28</v>
      </c>
      <c r="C25" s="29">
        <f>+ขายรวม!M5</f>
        <v>0</v>
      </c>
      <c r="D25" s="29">
        <f>+ขายรวม!M14</f>
        <v>0</v>
      </c>
      <c r="E25" s="29">
        <f>+ขายรวม!M27</f>
        <v>0</v>
      </c>
      <c r="F25" s="29">
        <f>+ขายรวม!M36</f>
        <v>0</v>
      </c>
      <c r="G25" s="36">
        <f t="shared" si="3"/>
        <v>0</v>
      </c>
      <c r="H25" s="36">
        <f t="shared" si="4"/>
        <v>0</v>
      </c>
      <c r="I25" s="2" t="e">
        <f t="shared" si="5"/>
        <v>#DIV/0!</v>
      </c>
      <c r="J25" s="2" t="e">
        <f t="shared" si="6"/>
        <v>#DIV/0!</v>
      </c>
    </row>
    <row r="26" spans="1:10" x14ac:dyDescent="0.5">
      <c r="B26" s="86" t="s">
        <v>29</v>
      </c>
      <c r="C26" s="29">
        <f>+ขายรวม!M6</f>
        <v>0</v>
      </c>
      <c r="D26" s="29">
        <f>+ขายรวม!M15</f>
        <v>0</v>
      </c>
      <c r="E26" s="29">
        <f>+ขายรวม!M28</f>
        <v>0</v>
      </c>
      <c r="F26" s="29">
        <f>+ขายรวม!M37</f>
        <v>0</v>
      </c>
      <c r="G26" s="36">
        <f t="shared" si="3"/>
        <v>0</v>
      </c>
      <c r="H26" s="36">
        <f t="shared" si="4"/>
        <v>0</v>
      </c>
      <c r="I26" s="2" t="e">
        <f t="shared" si="5"/>
        <v>#DIV/0!</v>
      </c>
      <c r="J26" s="2" t="e">
        <f t="shared" si="6"/>
        <v>#DIV/0!</v>
      </c>
    </row>
    <row r="27" spans="1:10" x14ac:dyDescent="0.5">
      <c r="B27" s="86" t="s">
        <v>25</v>
      </c>
      <c r="C27" s="29">
        <f>+ขายรวม!M7</f>
        <v>0</v>
      </c>
      <c r="D27" s="29">
        <f>+ขายรวม!M16</f>
        <v>0</v>
      </c>
      <c r="E27" s="29">
        <f>+ขายรวม!M29</f>
        <v>0</v>
      </c>
      <c r="F27" s="29">
        <f>+ขายรวม!M38</f>
        <v>0</v>
      </c>
      <c r="G27" s="36">
        <f t="shared" si="3"/>
        <v>0</v>
      </c>
      <c r="H27" s="36">
        <f t="shared" si="4"/>
        <v>0</v>
      </c>
    </row>
    <row r="28" spans="1:10" ht="24" thickBot="1" x14ac:dyDescent="0.55000000000000004">
      <c r="A28" s="7"/>
      <c r="B28" s="4" t="s">
        <v>7</v>
      </c>
      <c r="C28" s="32">
        <f>SUM(C23:C27)</f>
        <v>0</v>
      </c>
      <c r="D28" s="32">
        <f>SUM(D23:D27)</f>
        <v>0</v>
      </c>
      <c r="E28" s="32">
        <f>SUM(E23:E27)</f>
        <v>0</v>
      </c>
      <c r="F28" s="32">
        <f>SUM(F23:F27)</f>
        <v>0</v>
      </c>
      <c r="G28" s="37">
        <f>SUM(G23:G27)</f>
        <v>0</v>
      </c>
      <c r="H28" s="37">
        <f>SUM(H23:H26)</f>
        <v>0</v>
      </c>
    </row>
    <row r="29" spans="1:10" ht="24" thickTop="1" x14ac:dyDescent="0.5">
      <c r="C29" s="33" t="s">
        <v>8</v>
      </c>
      <c r="D29" s="5">
        <f>+ROUND((D28*7)/107,2)</f>
        <v>0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9"/>
  <sheetViews>
    <sheetView view="pageBreakPreview" topLeftCell="A19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+เลขที่เอกสาร!K2</f>
        <v>HS6710011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+'9 10'!C19:G19+1</f>
        <v>45576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+ขายรวม!N3</f>
        <v>0</v>
      </c>
      <c r="D8" s="29">
        <f>+ขายรวม!N12</f>
        <v>0</v>
      </c>
      <c r="E8" s="29">
        <f>+ขายรวม!N25</f>
        <v>0</v>
      </c>
      <c r="F8" s="29">
        <f>+ขายรวม!N34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+ขายรวม!N4</f>
        <v>0</v>
      </c>
      <c r="D9" s="29">
        <f>+ขายรวม!N13</f>
        <v>0</v>
      </c>
      <c r="E9" s="29">
        <f>+ขายรวม!N26</f>
        <v>0</v>
      </c>
      <c r="F9" s="29">
        <f>+ขายรวม!N35</f>
        <v>0</v>
      </c>
      <c r="G9" s="36">
        <f>+C9-E9</f>
        <v>0</v>
      </c>
      <c r="H9" s="36">
        <f t="shared" ref="H9:H12" si="0">+D9-F9</f>
        <v>0</v>
      </c>
      <c r="I9" s="2" t="e">
        <f t="shared" ref="I9:I11" si="1">+D9/C9</f>
        <v>#DIV/0!</v>
      </c>
      <c r="J9" s="2" t="e">
        <f t="shared" ref="J9:J11" si="2">+F9/E9</f>
        <v>#DIV/0!</v>
      </c>
    </row>
    <row r="10" spans="1:14" x14ac:dyDescent="0.5">
      <c r="B10" s="85" t="s">
        <v>28</v>
      </c>
      <c r="C10" s="29">
        <f>+ขายรวม!N5</f>
        <v>0</v>
      </c>
      <c r="D10" s="29">
        <f>+ขายรวม!N14</f>
        <v>0</v>
      </c>
      <c r="E10" s="29">
        <f>+ขายรวม!N27</f>
        <v>0</v>
      </c>
      <c r="F10" s="29">
        <f>+ขายรวม!N36</f>
        <v>0</v>
      </c>
      <c r="G10" s="36">
        <f t="shared" ref="G10:G12" si="3">+C10-E10</f>
        <v>0</v>
      </c>
      <c r="H10" s="36">
        <f t="shared" si="0"/>
        <v>0</v>
      </c>
      <c r="I10" s="2" t="e">
        <f t="shared" si="1"/>
        <v>#DIV/0!</v>
      </c>
      <c r="J10" s="2" t="e">
        <f t="shared" si="2"/>
        <v>#DIV/0!</v>
      </c>
    </row>
    <row r="11" spans="1:14" x14ac:dyDescent="0.5">
      <c r="B11" s="86" t="s">
        <v>29</v>
      </c>
      <c r="C11" s="29">
        <f>+ขายรวม!N6</f>
        <v>0</v>
      </c>
      <c r="D11" s="29">
        <f>+ขายรวม!N15</f>
        <v>0</v>
      </c>
      <c r="E11" s="29">
        <f>+ขายรวม!N28</f>
        <v>0</v>
      </c>
      <c r="F11" s="29">
        <f>+ขายรวม!N37</f>
        <v>0</v>
      </c>
      <c r="G11" s="36">
        <f t="shared" si="3"/>
        <v>0</v>
      </c>
      <c r="H11" s="36">
        <f t="shared" si="0"/>
        <v>0</v>
      </c>
      <c r="I11" s="2" t="e">
        <f t="shared" si="1"/>
        <v>#DIV/0!</v>
      </c>
      <c r="J11" s="2" t="e">
        <f t="shared" si="2"/>
        <v>#DIV/0!</v>
      </c>
    </row>
    <row r="12" spans="1:14" x14ac:dyDescent="0.5">
      <c r="B12" s="86" t="s">
        <v>25</v>
      </c>
      <c r="C12" s="29">
        <f>+ขายรวม!N7</f>
        <v>0</v>
      </c>
      <c r="D12" s="29">
        <f>+ขายรวม!N16</f>
        <v>0</v>
      </c>
      <c r="E12" s="29">
        <f>+ขายรวม!N29</f>
        <v>0</v>
      </c>
      <c r="F12" s="29">
        <f>+ขายรวม!N38</f>
        <v>0</v>
      </c>
      <c r="G12" s="36">
        <f t="shared" si="3"/>
        <v>0</v>
      </c>
      <c r="H12" s="36">
        <f t="shared" si="0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 t="e">
        <f>+#REF!*0.0654205607476635</f>
        <v>#REF!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+เลขที่เอกสาร!L2</f>
        <v>HS6710012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45577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+ขายรวม!O3</f>
        <v>0</v>
      </c>
      <c r="D23" s="29">
        <f>+ขายรวม!O12</f>
        <v>0</v>
      </c>
      <c r="E23" s="29">
        <f>+ขายรวม!O25</f>
        <v>0</v>
      </c>
      <c r="F23" s="29">
        <f>+ขายรวม!O34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+ขายรวม!O4</f>
        <v>0</v>
      </c>
      <c r="D24" s="29">
        <f>+ขายรวม!O13</f>
        <v>0</v>
      </c>
      <c r="E24" s="29">
        <f>+ขายรวม!O26</f>
        <v>0</v>
      </c>
      <c r="F24" s="29">
        <f>+ขายรวม!O35</f>
        <v>0</v>
      </c>
      <c r="G24" s="36">
        <f t="shared" ref="G24:G27" si="4">+C24-E24</f>
        <v>0</v>
      </c>
      <c r="H24" s="36">
        <f t="shared" ref="H24:H27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85" t="s">
        <v>28</v>
      </c>
      <c r="C25" s="29">
        <f>+ขายรวม!O5</f>
        <v>0</v>
      </c>
      <c r="D25" s="29">
        <f>+ขายรวม!O14</f>
        <v>0</v>
      </c>
      <c r="E25" s="29">
        <f>+ขายรวม!O27</f>
        <v>0</v>
      </c>
      <c r="F25" s="29">
        <f>+ขายรวม!O36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6" t="s">
        <v>29</v>
      </c>
      <c r="C26" s="29">
        <f>+ขายรวม!O6</f>
        <v>0</v>
      </c>
      <c r="D26" s="29">
        <f>+ขายรวม!O15</f>
        <v>0</v>
      </c>
      <c r="E26" s="29">
        <f>+ขายรวม!O28</f>
        <v>0</v>
      </c>
      <c r="F26" s="29">
        <f>+ขายรวม!O37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x14ac:dyDescent="0.5">
      <c r="B27" s="86" t="s">
        <v>25</v>
      </c>
      <c r="C27" s="29">
        <f>+ขายรวม!O7</f>
        <v>0</v>
      </c>
      <c r="D27" s="29">
        <f>+ขายรวม!O16</f>
        <v>0</v>
      </c>
      <c r="E27" s="29">
        <f>+ขายรวม!O29</f>
        <v>0</v>
      </c>
      <c r="F27" s="29">
        <f>+ขายรวม!O38</f>
        <v>0</v>
      </c>
      <c r="G27" s="36">
        <f t="shared" si="4"/>
        <v>0</v>
      </c>
      <c r="H27" s="36">
        <f t="shared" si="5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8">SUM(C24:C27)</f>
        <v>0</v>
      </c>
      <c r="D28" s="32">
        <f t="shared" si="8"/>
        <v>0</v>
      </c>
      <c r="E28" s="32">
        <f t="shared" si="8"/>
        <v>0</v>
      </c>
      <c r="F28" s="32">
        <f t="shared" si="8"/>
        <v>0</v>
      </c>
      <c r="G28" s="37">
        <f t="shared" si="8"/>
        <v>0</v>
      </c>
      <c r="H28" s="37">
        <f t="shared" si="8"/>
        <v>0</v>
      </c>
    </row>
    <row r="29" spans="1:10" ht="24" thickTop="1" x14ac:dyDescent="0.5">
      <c r="C29" s="33" t="s">
        <v>8</v>
      </c>
      <c r="D29" s="5" t="e">
        <f>+#REF!*0.0654205607476635</f>
        <v>#REF!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29"/>
  <sheetViews>
    <sheetView view="pageBreakPreview" topLeftCell="A19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+เลขที่เอกสาร!M2</f>
        <v>HS6710013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+'11 12'!C19:G19+1</f>
        <v>45578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+ขายรวม!P3</f>
        <v>0</v>
      </c>
      <c r="D8" s="29">
        <f>+ขายรวม!P12</f>
        <v>0</v>
      </c>
      <c r="E8" s="29">
        <f>+ขายรวม!P25</f>
        <v>0</v>
      </c>
      <c r="F8" s="29">
        <f>+ขายรวม!P34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+ขายรวม!P4</f>
        <v>0</v>
      </c>
      <c r="D9" s="29">
        <f>+ขายรวม!P13</f>
        <v>0</v>
      </c>
      <c r="E9" s="29">
        <f>+ขายรวม!P26</f>
        <v>0</v>
      </c>
      <c r="F9" s="29">
        <f>+ขายรวม!P35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+ขายรวม!P5</f>
        <v>0</v>
      </c>
      <c r="D10" s="29">
        <f>+ขายรวม!P14</f>
        <v>0</v>
      </c>
      <c r="E10" s="29">
        <f>+ขายรวม!P27</f>
        <v>0</v>
      </c>
      <c r="F10" s="29">
        <f>+ขายรวม!P36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+ขายรวม!P6</f>
        <v>0</v>
      </c>
      <c r="D11" s="29">
        <f>+ขายรวม!P15</f>
        <v>0</v>
      </c>
      <c r="E11" s="29">
        <f>+ขายรวม!P28</f>
        <v>0</v>
      </c>
      <c r="F11" s="29">
        <f>+ขายรวม!P37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+ขายรวม!P7</f>
        <v>0</v>
      </c>
      <c r="D12" s="29">
        <f>+ขายรวม!P16</f>
        <v>0</v>
      </c>
      <c r="E12" s="29">
        <f>+ขายรวม!P29</f>
        <v>0</v>
      </c>
      <c r="F12" s="29">
        <f>+ขายรวม!P38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 t="e">
        <f>+#REF!*0.0654205607476635</f>
        <v>#REF!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+เลขที่เอกสาร!N2</f>
        <v>HS6710014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45579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127" t="s">
        <v>9</v>
      </c>
      <c r="C23" s="29">
        <f>+ขายรวม!Q3</f>
        <v>0</v>
      </c>
      <c r="D23" s="29">
        <f>+ขายรวม!Q12</f>
        <v>0</v>
      </c>
      <c r="E23" s="29">
        <f>+ขายรวม!Q25</f>
        <v>0</v>
      </c>
      <c r="F23" s="29">
        <f>+ขายรวม!Q34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86" t="s">
        <v>26</v>
      </c>
      <c r="C24" s="29">
        <f>+ขายรวม!Q4</f>
        <v>0</v>
      </c>
      <c r="D24" s="29">
        <f>+ขายรวม!Q13</f>
        <v>0</v>
      </c>
      <c r="E24" s="29">
        <f>+ขายรวม!Q26</f>
        <v>0</v>
      </c>
      <c r="F24" s="29">
        <f>+ขายรวม!Q35</f>
        <v>0</v>
      </c>
      <c r="G24" s="36">
        <f t="shared" ref="G24:G27" si="4">+C24-E24</f>
        <v>0</v>
      </c>
      <c r="H24" s="36">
        <f t="shared" ref="H24:H27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139" t="s">
        <v>27</v>
      </c>
      <c r="C25" s="29">
        <f>+ขายรวม!Q5</f>
        <v>0</v>
      </c>
      <c r="D25" s="29">
        <f>+ขายรวม!Q14</f>
        <v>0</v>
      </c>
      <c r="E25" s="29">
        <f>+ขายรวม!Q27</f>
        <v>0</v>
      </c>
      <c r="F25" s="29">
        <f>+ขายรวม!Q36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5" t="s">
        <v>28</v>
      </c>
      <c r="C26" s="29">
        <f>+ขายรวม!Q6</f>
        <v>0</v>
      </c>
      <c r="D26" s="29">
        <f>+ขายรวม!Q15</f>
        <v>0</v>
      </c>
      <c r="E26" s="29">
        <f>+ขายรวม!Q28</f>
        <v>0</v>
      </c>
      <c r="F26" s="29">
        <f>+ขายรวม!Q37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x14ac:dyDescent="0.5">
      <c r="B27" s="86" t="s">
        <v>29</v>
      </c>
      <c r="C27" s="29">
        <f>+ขายรวม!Q7</f>
        <v>0</v>
      </c>
      <c r="D27" s="29">
        <f>+ขายรวม!Q16</f>
        <v>0</v>
      </c>
      <c r="E27" s="29">
        <f>+ขายรวม!Q29</f>
        <v>0</v>
      </c>
      <c r="F27" s="29">
        <f>+ขายรวม!Q38</f>
        <v>0</v>
      </c>
      <c r="G27" s="36">
        <f t="shared" si="4"/>
        <v>0</v>
      </c>
      <c r="H27" s="36">
        <f t="shared" si="5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8">SUM(C24:C27)</f>
        <v>0</v>
      </c>
      <c r="D28" s="32">
        <f t="shared" si="8"/>
        <v>0</v>
      </c>
      <c r="E28" s="32">
        <f t="shared" si="8"/>
        <v>0</v>
      </c>
      <c r="F28" s="32">
        <f t="shared" si="8"/>
        <v>0</v>
      </c>
      <c r="G28" s="37">
        <f t="shared" si="8"/>
        <v>0</v>
      </c>
      <c r="H28" s="37">
        <f t="shared" si="8"/>
        <v>0</v>
      </c>
    </row>
    <row r="29" spans="1:10" ht="24" thickTop="1" x14ac:dyDescent="0.5">
      <c r="C29" s="33" t="s">
        <v>8</v>
      </c>
      <c r="D29" s="5" t="e">
        <f>+#REF!*0.0654205607476635</f>
        <v>#REF!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29"/>
  <sheetViews>
    <sheetView view="pageBreakPreview" topLeftCell="A23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+เลขที่เอกสาร!O2</f>
        <v>HS6710015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+'13 14'!C19:G19+1</f>
        <v>45580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+ขายรวม!R3</f>
        <v>0</v>
      </c>
      <c r="D8" s="29">
        <f>+ขายรวม!R12</f>
        <v>0</v>
      </c>
      <c r="E8" s="29">
        <f>+ขายรวม!R25</f>
        <v>0</v>
      </c>
      <c r="F8" s="29">
        <f>+ขายรวม!R34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+ขายรวม!R4</f>
        <v>0</v>
      </c>
      <c r="D9" s="29">
        <f>+ขายรวม!R13</f>
        <v>0</v>
      </c>
      <c r="E9" s="29">
        <f>+ขายรวม!R26</f>
        <v>0</v>
      </c>
      <c r="F9" s="29">
        <f>+ขายรวม!R35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+ขายรวม!R5</f>
        <v>0</v>
      </c>
      <c r="D10" s="29">
        <f>+ขายรวม!R14</f>
        <v>0</v>
      </c>
      <c r="E10" s="29">
        <f>+ขายรวม!R27</f>
        <v>0</v>
      </c>
      <c r="F10" s="29">
        <f>+ขายรวม!R36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+ขายรวม!R6</f>
        <v>0</v>
      </c>
      <c r="D11" s="29">
        <f>+ขายรวม!R15</f>
        <v>0</v>
      </c>
      <c r="E11" s="29">
        <f>+ขายรวม!R28</f>
        <v>0</v>
      </c>
      <c r="F11" s="29">
        <f>+ขายรวม!R37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+ขายรวม!R7</f>
        <v>0</v>
      </c>
      <c r="D12" s="29">
        <f>+ขายรวม!R16</f>
        <v>0</v>
      </c>
      <c r="E12" s="29">
        <f>+ขายรวม!R29</f>
        <v>0</v>
      </c>
      <c r="F12" s="29">
        <f>+ขายรวม!R38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 t="e">
        <f>+#REF!*0.0654205607476635</f>
        <v>#REF!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+เลขที่เอกสาร!P2</f>
        <v>HS6710016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45581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127" t="s">
        <v>9</v>
      </c>
      <c r="C23" s="29">
        <f>+ขายรวม!S3</f>
        <v>0</v>
      </c>
      <c r="D23" s="29">
        <f>+ขายรวม!S12</f>
        <v>0</v>
      </c>
      <c r="E23" s="29">
        <f>+ขายรวม!S25</f>
        <v>0</v>
      </c>
      <c r="F23" s="29">
        <f>+ขายรวม!S34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86" t="s">
        <v>26</v>
      </c>
      <c r="C24" s="29">
        <f>+ขายรวม!S4</f>
        <v>0</v>
      </c>
      <c r="D24" s="29">
        <f>+ขายรวม!S13</f>
        <v>0</v>
      </c>
      <c r="E24" s="29">
        <f>+ขายรวม!S26</f>
        <v>0</v>
      </c>
      <c r="F24" s="29">
        <f>+ขายรวม!S35</f>
        <v>0</v>
      </c>
      <c r="G24" s="36">
        <f t="shared" ref="G24:G27" si="4">+C24-E24</f>
        <v>0</v>
      </c>
      <c r="H24" s="36">
        <f t="shared" ref="H24:H27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139" t="s">
        <v>27</v>
      </c>
      <c r="C25" s="29">
        <f>+ขายรวม!S5</f>
        <v>0</v>
      </c>
      <c r="D25" s="29">
        <f>+ขายรวม!S14</f>
        <v>0</v>
      </c>
      <c r="E25" s="29">
        <f>+ขายรวม!S27</f>
        <v>0</v>
      </c>
      <c r="F25" s="29">
        <f>+ขายรวม!S36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5" t="s">
        <v>28</v>
      </c>
      <c r="C26" s="29">
        <f>+ขายรวม!S6</f>
        <v>0</v>
      </c>
      <c r="D26" s="29">
        <f>+ขายรวม!S15</f>
        <v>0</v>
      </c>
      <c r="E26" s="29">
        <f>+ขายรวม!S28</f>
        <v>0</v>
      </c>
      <c r="F26" s="29">
        <f>+ขายรวม!S37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x14ac:dyDescent="0.5">
      <c r="B27" s="86" t="s">
        <v>29</v>
      </c>
      <c r="C27" s="29">
        <f>+ขายรวม!S7</f>
        <v>0</v>
      </c>
      <c r="D27" s="29">
        <f>+ขายรวม!S16</f>
        <v>0</v>
      </c>
      <c r="E27" s="29">
        <f>+ขายรวม!S29</f>
        <v>0</v>
      </c>
      <c r="F27" s="29">
        <f>+ขายรวม!S38</f>
        <v>0</v>
      </c>
      <c r="G27" s="36">
        <f t="shared" si="4"/>
        <v>0</v>
      </c>
      <c r="H27" s="36">
        <f t="shared" si="5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8">SUM(C24:C27)</f>
        <v>0</v>
      </c>
      <c r="D28" s="32">
        <f t="shared" si="8"/>
        <v>0</v>
      </c>
      <c r="E28" s="32">
        <f t="shared" si="8"/>
        <v>0</v>
      </c>
      <c r="F28" s="32">
        <f t="shared" si="8"/>
        <v>0</v>
      </c>
      <c r="G28" s="37">
        <f t="shared" si="8"/>
        <v>0</v>
      </c>
      <c r="H28" s="37">
        <f t="shared" si="8"/>
        <v>0</v>
      </c>
    </row>
    <row r="29" spans="1:10" ht="24" thickTop="1" x14ac:dyDescent="0.5">
      <c r="C29" s="33" t="s">
        <v>8</v>
      </c>
      <c r="D29" s="5" t="e">
        <f>+#REF!*0.0654205607476635</f>
        <v>#REF!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29"/>
  <sheetViews>
    <sheetView view="pageBreakPreview" topLeftCell="A17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+เลขที่เอกสาร!Q2</f>
        <v>HS6710017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+'15 16'!C19:G19+1</f>
        <v>45582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+ขายรวม!T3</f>
        <v>0</v>
      </c>
      <c r="D8" s="29">
        <f>+ขายรวม!T12</f>
        <v>0</v>
      </c>
      <c r="E8" s="29">
        <f>+ขายรวม!T25</f>
        <v>0</v>
      </c>
      <c r="F8" s="29">
        <f>+ขายรวม!T34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+ขายรวม!T4</f>
        <v>0</v>
      </c>
      <c r="D9" s="29">
        <f>+ขายรวม!T13</f>
        <v>0</v>
      </c>
      <c r="E9" s="29">
        <f>+ขายรวม!T26</f>
        <v>0</v>
      </c>
      <c r="F9" s="29">
        <f>+ขายรวม!T35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+ขายรวม!T5</f>
        <v>0</v>
      </c>
      <c r="D10" s="29">
        <f>+ขายรวม!T14</f>
        <v>0</v>
      </c>
      <c r="E10" s="29">
        <f>+ขายรวม!T27</f>
        <v>0</v>
      </c>
      <c r="F10" s="29">
        <f>+ขายรวม!T36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+ขายรวม!T6</f>
        <v>0</v>
      </c>
      <c r="D11" s="29">
        <f>+ขายรวม!T15</f>
        <v>0</v>
      </c>
      <c r="E11" s="29">
        <f>+ขายรวม!T28</f>
        <v>0</v>
      </c>
      <c r="F11" s="29">
        <f>+ขายรวม!T37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+ขายรวม!T7</f>
        <v>0</v>
      </c>
      <c r="D12" s="29">
        <f>+ขายรวม!T16</f>
        <v>0</v>
      </c>
      <c r="E12" s="29">
        <f>+ขายรวม!T29</f>
        <v>0</v>
      </c>
      <c r="F12" s="29">
        <f>+ขายรวม!T38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 t="e">
        <f>+#REF!*0.0654205607476635</f>
        <v>#REF!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+เลขที่เอกสาร!R2</f>
        <v>HS6710018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13"/>
    </row>
    <row r="19" spans="1:10" x14ac:dyDescent="0.5">
      <c r="B19" s="12"/>
      <c r="C19" s="141">
        <f>+C4+1</f>
        <v>45583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+ขายรวม!U3</f>
        <v>0</v>
      </c>
      <c r="D23" s="29">
        <f>+ขายรวม!U12</f>
        <v>0</v>
      </c>
      <c r="E23" s="29">
        <f>+ขายรวม!U25</f>
        <v>0</v>
      </c>
      <c r="F23" s="29">
        <f>+ขายรวม!U34</f>
        <v>0</v>
      </c>
      <c r="G23" s="36">
        <f t="shared" ref="G23:H26" si="4">+C23-E23</f>
        <v>0</v>
      </c>
      <c r="H23" s="36">
        <f t="shared" si="4"/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+ขายรวม!U4</f>
        <v>0</v>
      </c>
      <c r="D24" s="29">
        <f>+ขายรวม!U13</f>
        <v>0</v>
      </c>
      <c r="E24" s="29">
        <f>+ขายรวม!U26</f>
        <v>0</v>
      </c>
      <c r="F24" s="29">
        <f>+ขายรวม!U35</f>
        <v>0</v>
      </c>
      <c r="G24" s="36">
        <f t="shared" si="4"/>
        <v>0</v>
      </c>
      <c r="H24" s="36">
        <f t="shared" si="4"/>
        <v>0</v>
      </c>
      <c r="I24" s="2" t="e">
        <f t="shared" ref="I24:I26" si="5">+D24/C24</f>
        <v>#DIV/0!</v>
      </c>
      <c r="J24" s="2" t="e">
        <f t="shared" ref="J24:J26" si="6">+F24/E24</f>
        <v>#DIV/0!</v>
      </c>
    </row>
    <row r="25" spans="1:10" x14ac:dyDescent="0.5">
      <c r="B25" s="85" t="s">
        <v>28</v>
      </c>
      <c r="C25" s="29">
        <f>+ขายรวม!U5</f>
        <v>0</v>
      </c>
      <c r="D25" s="29">
        <f>+ขายรวม!U14</f>
        <v>0</v>
      </c>
      <c r="E25" s="29">
        <f>+ขายรวม!U27</f>
        <v>0</v>
      </c>
      <c r="F25" s="29">
        <f>+ขายรวม!U36</f>
        <v>0</v>
      </c>
      <c r="G25" s="36">
        <f t="shared" si="4"/>
        <v>0</v>
      </c>
      <c r="H25" s="36">
        <f t="shared" si="4"/>
        <v>0</v>
      </c>
      <c r="I25" s="2" t="e">
        <f t="shared" si="5"/>
        <v>#DIV/0!</v>
      </c>
      <c r="J25" s="2" t="e">
        <f t="shared" si="6"/>
        <v>#DIV/0!</v>
      </c>
    </row>
    <row r="26" spans="1:10" x14ac:dyDescent="0.5">
      <c r="B26" s="86" t="s">
        <v>29</v>
      </c>
      <c r="C26" s="29">
        <f>+ขายรวม!U6</f>
        <v>0</v>
      </c>
      <c r="D26" s="29">
        <f>+ขายรวม!U15</f>
        <v>0</v>
      </c>
      <c r="E26" s="29">
        <f>+ขายรวม!U28</f>
        <v>0</v>
      </c>
      <c r="F26" s="29">
        <f>+ขายรวม!U37</f>
        <v>0</v>
      </c>
      <c r="G26" s="36">
        <f t="shared" si="4"/>
        <v>0</v>
      </c>
      <c r="H26" s="36">
        <f t="shared" si="4"/>
        <v>0</v>
      </c>
      <c r="I26" s="2" t="e">
        <f t="shared" si="5"/>
        <v>#DIV/0!</v>
      </c>
      <c r="J26" s="2" t="e">
        <f t="shared" si="6"/>
        <v>#DIV/0!</v>
      </c>
    </row>
    <row r="27" spans="1:10" x14ac:dyDescent="0.5">
      <c r="B27" s="86" t="s">
        <v>25</v>
      </c>
      <c r="C27" s="29">
        <f>+ขายรวม!U7</f>
        <v>0</v>
      </c>
      <c r="D27" s="29">
        <f>+ขายรวม!U16</f>
        <v>0</v>
      </c>
      <c r="E27" s="29">
        <f>+ขายรวม!U29</f>
        <v>0</v>
      </c>
      <c r="F27" s="29">
        <f>+ขายรวม!U38</f>
        <v>0</v>
      </c>
      <c r="G27" s="36">
        <f t="shared" ref="G27" si="7">+C27-E27</f>
        <v>0</v>
      </c>
      <c r="H27" s="36">
        <f>+D27-F27</f>
        <v>0</v>
      </c>
    </row>
    <row r="28" spans="1:10" ht="24" thickBot="1" x14ac:dyDescent="0.55000000000000004">
      <c r="A28" s="7"/>
      <c r="B28" s="4" t="s">
        <v>7</v>
      </c>
      <c r="C28" s="32">
        <f t="shared" ref="C28:H28" si="8">SUM(C24:C27)</f>
        <v>0</v>
      </c>
      <c r="D28" s="32">
        <f t="shared" si="8"/>
        <v>0</v>
      </c>
      <c r="E28" s="32">
        <f t="shared" si="8"/>
        <v>0</v>
      </c>
      <c r="F28" s="32">
        <f t="shared" si="8"/>
        <v>0</v>
      </c>
      <c r="G28" s="37">
        <f t="shared" si="8"/>
        <v>0</v>
      </c>
      <c r="H28" s="37">
        <f t="shared" si="8"/>
        <v>0</v>
      </c>
    </row>
    <row r="29" spans="1:10" ht="24" thickTop="1" x14ac:dyDescent="0.5">
      <c r="C29" s="33" t="s">
        <v>8</v>
      </c>
      <c r="D29" s="5" t="e">
        <f>+#REF!*0.0654205607476635</f>
        <v>#REF!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29"/>
  <sheetViews>
    <sheetView view="pageBreakPreview" topLeftCell="A16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6" width="13.25" style="2" customWidth="1"/>
    <col min="7" max="7" width="14.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+เลขที่เอกสาร!S2</f>
        <v>HS6710019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+'17 18'!C19:G19+1</f>
        <v>45584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+ขายรวม!V3</f>
        <v>0</v>
      </c>
      <c r="D8" s="29">
        <f>+ขายรวม!V12</f>
        <v>0</v>
      </c>
      <c r="E8" s="29">
        <f>+ขายรวม!V25</f>
        <v>0</v>
      </c>
      <c r="F8" s="29">
        <f>+ขายรวม!V34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+ขายรวม!V4</f>
        <v>0</v>
      </c>
      <c r="D9" s="29">
        <f>+ขายรวม!V13</f>
        <v>0</v>
      </c>
      <c r="E9" s="29">
        <f>+ขายรวม!V26</f>
        <v>0</v>
      </c>
      <c r="F9" s="29">
        <f>+ขายรวม!V35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+ขายรวม!V5</f>
        <v>0</v>
      </c>
      <c r="D10" s="29">
        <f>+ขายรวม!V14</f>
        <v>0</v>
      </c>
      <c r="E10" s="29">
        <f>+ขายรวม!V27</f>
        <v>0</v>
      </c>
      <c r="F10" s="29">
        <f>+ขายรวม!V36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+ขายรวม!V6</f>
        <v>0</v>
      </c>
      <c r="D11" s="29">
        <f>+ขายรวม!V15</f>
        <v>0</v>
      </c>
      <c r="E11" s="29">
        <f>+ขายรวม!V28</f>
        <v>0</v>
      </c>
      <c r="F11" s="29">
        <f>+ขายรวม!V37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+ขายรวม!V7</f>
        <v>0</v>
      </c>
      <c r="D12" s="29">
        <f>+ขายรวม!V16</f>
        <v>0</v>
      </c>
      <c r="E12" s="29">
        <f>+ขายรวม!V29</f>
        <v>0</v>
      </c>
      <c r="F12" s="29">
        <f>+ขายรวม!V38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 t="e">
        <f>+#REF!*0.0654205607476635</f>
        <v>#REF!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+เลขที่เอกสาร!T2</f>
        <v>HS6710020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45585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+ขายรวม!W3</f>
        <v>0</v>
      </c>
      <c r="D23" s="29">
        <f>+ขายรวม!W12</f>
        <v>0</v>
      </c>
      <c r="E23" s="29">
        <f>+ขายรวม!W25</f>
        <v>0</v>
      </c>
      <c r="F23" s="29">
        <f>+ขายรวม!W34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+ขายรวม!W4</f>
        <v>0</v>
      </c>
      <c r="D24" s="29">
        <f>+ขายรวม!W13</f>
        <v>0</v>
      </c>
      <c r="E24" s="29">
        <f>+ขายรวม!W26</f>
        <v>0</v>
      </c>
      <c r="F24" s="29">
        <f>+ขายรวม!W35</f>
        <v>0</v>
      </c>
      <c r="G24" s="36">
        <f t="shared" ref="G24:G27" si="4">+C24-E24</f>
        <v>0</v>
      </c>
      <c r="H24" s="36">
        <f t="shared" ref="H24:H27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85" t="s">
        <v>28</v>
      </c>
      <c r="C25" s="29">
        <f>+ขายรวม!W5</f>
        <v>0</v>
      </c>
      <c r="D25" s="29">
        <f>+ขายรวม!W14</f>
        <v>0</v>
      </c>
      <c r="E25" s="29">
        <f>+ขายรวม!W27</f>
        <v>0</v>
      </c>
      <c r="F25" s="29">
        <f>+ขายรวม!W36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6" t="s">
        <v>29</v>
      </c>
      <c r="C26" s="29">
        <f>+ขายรวม!W6</f>
        <v>0</v>
      </c>
      <c r="D26" s="29">
        <f>+ขายรวม!W15</f>
        <v>0</v>
      </c>
      <c r="E26" s="29">
        <f>+ขายรวม!W28</f>
        <v>0</v>
      </c>
      <c r="F26" s="29">
        <f>+ขายรวม!W37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x14ac:dyDescent="0.5">
      <c r="B27" s="86" t="s">
        <v>25</v>
      </c>
      <c r="C27" s="29">
        <f>+ขายรวม!W7</f>
        <v>0</v>
      </c>
      <c r="D27" s="29">
        <f>+ขายรวม!W16</f>
        <v>0</v>
      </c>
      <c r="E27" s="29">
        <f>+ขายรวม!W29</f>
        <v>0</v>
      </c>
      <c r="F27" s="29">
        <f>+ขายรวม!W38</f>
        <v>0</v>
      </c>
      <c r="G27" s="36">
        <f t="shared" si="4"/>
        <v>0</v>
      </c>
      <c r="H27" s="36">
        <f t="shared" si="5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8">SUM(C24:C27)</f>
        <v>0</v>
      </c>
      <c r="D28" s="32">
        <f t="shared" si="8"/>
        <v>0</v>
      </c>
      <c r="E28" s="32">
        <f t="shared" si="8"/>
        <v>0</v>
      </c>
      <c r="F28" s="32">
        <f t="shared" si="8"/>
        <v>0</v>
      </c>
      <c r="G28" s="37">
        <f t="shared" si="8"/>
        <v>0</v>
      </c>
      <c r="H28" s="37">
        <f t="shared" si="8"/>
        <v>0</v>
      </c>
    </row>
    <row r="29" spans="1:10" ht="24" thickTop="1" x14ac:dyDescent="0.5">
      <c r="C29" s="33" t="s">
        <v>8</v>
      </c>
      <c r="D29" s="5" t="e">
        <f>+#REF!*0.0654205607476635</f>
        <v>#REF!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6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29"/>
  <sheetViews>
    <sheetView view="pageBreakPreview" topLeftCell="A5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+เลขที่เอกสาร!U2</f>
        <v>HS6710021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+'19 20'!C19:G19+1</f>
        <v>45586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+ขายรวม!X3</f>
        <v>0</v>
      </c>
      <c r="D8" s="29">
        <f>+ขายรวม!X12</f>
        <v>0</v>
      </c>
      <c r="E8" s="29">
        <f>+ขายรวม!X25</f>
        <v>0</v>
      </c>
      <c r="F8" s="29">
        <f>+ขายรวม!X34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+ขายรวม!X4</f>
        <v>0</v>
      </c>
      <c r="D9" s="29">
        <f>+ขายรวม!X13</f>
        <v>0</v>
      </c>
      <c r="E9" s="29">
        <f>+ขายรวม!X26</f>
        <v>0</v>
      </c>
      <c r="F9" s="29">
        <f>+ขายรวม!X35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+ขายรวม!X5</f>
        <v>0</v>
      </c>
      <c r="D10" s="29">
        <f>+ขายรวม!X14</f>
        <v>0</v>
      </c>
      <c r="E10" s="29">
        <f>+ขายรวม!X27</f>
        <v>0</v>
      </c>
      <c r="F10" s="29">
        <f>+ขายรวม!X36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+ขายรวม!X6</f>
        <v>0</v>
      </c>
      <c r="D11" s="29">
        <f>+ขายรวม!X15</f>
        <v>0</v>
      </c>
      <c r="E11" s="29">
        <f>+ขายรวม!X28</f>
        <v>0</v>
      </c>
      <c r="F11" s="29">
        <f>+ขายรวม!X37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+ขายรวม!X7</f>
        <v>0</v>
      </c>
      <c r="D12" s="29">
        <f>+ขายรวม!X16</f>
        <v>0</v>
      </c>
      <c r="E12" s="29">
        <f>+ขายรวม!X29</f>
        <v>0</v>
      </c>
      <c r="F12" s="29"/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 t="e">
        <f>+#REF!*0.0654205607476635</f>
        <v>#REF!</v>
      </c>
    </row>
    <row r="15" spans="1:14" x14ac:dyDescent="0.5">
      <c r="C15" s="33" t="s">
        <v>8</v>
      </c>
      <c r="D15" s="10"/>
    </row>
    <row r="16" spans="1:14" x14ac:dyDescent="0.5">
      <c r="A16" s="129"/>
      <c r="B16" s="129"/>
      <c r="C16" s="130"/>
      <c r="D16" s="131"/>
      <c r="E16" s="131"/>
      <c r="F16" s="131"/>
      <c r="G16" s="131"/>
      <c r="H16" s="132" t="str">
        <f>+เลขที่เอกสาร!V2</f>
        <v>HS6710022</v>
      </c>
    </row>
    <row r="17" spans="1:10" x14ac:dyDescent="0.5">
      <c r="B17" s="11"/>
      <c r="C17" s="140" t="s">
        <v>61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45587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+ขายรวม!Y3</f>
        <v>0</v>
      </c>
      <c r="D23" s="29">
        <f>+ขายรวม!Y12</f>
        <v>0</v>
      </c>
      <c r="E23" s="29">
        <f>+ขายรวม!Y25</f>
        <v>0</v>
      </c>
      <c r="F23" s="29">
        <f>+ขายรวม!Y34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+ขายรวม!Y4</f>
        <v>0</v>
      </c>
      <c r="D24" s="29">
        <f>+ขายรวม!Y13</f>
        <v>0</v>
      </c>
      <c r="E24" s="29">
        <f>+ขายรวม!Y26</f>
        <v>0</v>
      </c>
      <c r="F24" s="29">
        <f>+ขายรวม!Y35</f>
        <v>0</v>
      </c>
      <c r="G24" s="36">
        <f t="shared" ref="G24:G27" si="4">+C24-E24</f>
        <v>0</v>
      </c>
      <c r="H24" s="36">
        <f t="shared" ref="H24:H27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85" t="s">
        <v>28</v>
      </c>
      <c r="C25" s="29">
        <f>+ขายรวม!Y5</f>
        <v>0</v>
      </c>
      <c r="D25" s="29">
        <f>+ขายรวม!Y14</f>
        <v>0</v>
      </c>
      <c r="E25" s="29">
        <f>+ขายรวม!Y27</f>
        <v>0</v>
      </c>
      <c r="F25" s="29">
        <f>+ขายรวม!Y36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6" t="s">
        <v>29</v>
      </c>
      <c r="C26" s="29">
        <f>+ขายรวม!Y6</f>
        <v>0</v>
      </c>
      <c r="D26" s="29">
        <f>+ขายรวม!Y15</f>
        <v>0</v>
      </c>
      <c r="E26" s="29">
        <f>+ขายรวม!Y28</f>
        <v>0</v>
      </c>
      <c r="F26" s="29">
        <f>+ขายรวม!Y37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x14ac:dyDescent="0.5">
      <c r="B27" s="86" t="s">
        <v>25</v>
      </c>
      <c r="C27" s="29">
        <f>+ขายรวม!Y7</f>
        <v>0</v>
      </c>
      <c r="D27" s="29">
        <f>+ขายรวม!Y16</f>
        <v>0</v>
      </c>
      <c r="E27" s="29">
        <f>+ขายรวม!Y29</f>
        <v>0</v>
      </c>
      <c r="F27" s="29">
        <f>+ขายรวม!Y38</f>
        <v>0</v>
      </c>
      <c r="G27" s="36">
        <f t="shared" si="4"/>
        <v>0</v>
      </c>
      <c r="H27" s="36">
        <f t="shared" si="5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8">SUM(C24:C27)</f>
        <v>0</v>
      </c>
      <c r="D28" s="32">
        <f t="shared" si="8"/>
        <v>0</v>
      </c>
      <c r="E28" s="32">
        <f t="shared" si="8"/>
        <v>0</v>
      </c>
      <c r="F28" s="32">
        <f t="shared" si="8"/>
        <v>0</v>
      </c>
      <c r="G28" s="37">
        <f t="shared" si="8"/>
        <v>0</v>
      </c>
      <c r="H28" s="37">
        <f t="shared" si="8"/>
        <v>0</v>
      </c>
    </row>
    <row r="29" spans="1:10" ht="24" thickTop="1" x14ac:dyDescent="0.5">
      <c r="C29" s="33" t="s">
        <v>8</v>
      </c>
      <c r="D29" s="5" t="e">
        <f>+#REF!*0.0654205607476635</f>
        <v>#REF!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8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29"/>
  <sheetViews>
    <sheetView view="pageBreakPreview" topLeftCell="A19" zoomScale="118" zoomScaleNormal="100" zoomScaleSheetLayoutView="118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+เลขที่เอกสาร!W2</f>
        <v>HS6710023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+'21 22'!C19:G19+1</f>
        <v>45588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+ขายรวม!Z3</f>
        <v>0</v>
      </c>
      <c r="D8" s="29">
        <f>+ขายรวม!Z12</f>
        <v>0</v>
      </c>
      <c r="E8" s="29">
        <f>+ขายรวม!Z25</f>
        <v>0</v>
      </c>
      <c r="F8" s="29">
        <f>+ขายรวม!Z34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+ขายรวม!Z4</f>
        <v>0</v>
      </c>
      <c r="D9" s="29">
        <f>+ขายรวม!Z13</f>
        <v>0</v>
      </c>
      <c r="E9" s="29">
        <f>+ขายรวม!Z26</f>
        <v>0</v>
      </c>
      <c r="F9" s="29">
        <f>+ขายรวม!Z35</f>
        <v>0</v>
      </c>
      <c r="G9" s="36">
        <f>+C9-E9</f>
        <v>0</v>
      </c>
      <c r="H9" s="36">
        <f t="shared" ref="H9:H12" si="0">+D9-F9</f>
        <v>0</v>
      </c>
      <c r="I9" s="2" t="e">
        <f t="shared" ref="I9:I11" si="1">+D9/C9</f>
        <v>#DIV/0!</v>
      </c>
      <c r="J9" s="2" t="e">
        <f t="shared" ref="J9:J11" si="2">+F9/E9</f>
        <v>#DIV/0!</v>
      </c>
    </row>
    <row r="10" spans="1:14" x14ac:dyDescent="0.5">
      <c r="B10" s="85" t="s">
        <v>28</v>
      </c>
      <c r="C10" s="29">
        <f>+ขายรวม!Z5</f>
        <v>0</v>
      </c>
      <c r="D10" s="29">
        <f>+ขายรวม!Z14</f>
        <v>0</v>
      </c>
      <c r="E10" s="29">
        <f>+ขายรวม!Z27</f>
        <v>0</v>
      </c>
      <c r="F10" s="29">
        <f>+ขายรวม!Z36</f>
        <v>0</v>
      </c>
      <c r="G10" s="36">
        <f>+C10-E10</f>
        <v>0</v>
      </c>
      <c r="H10" s="36">
        <f>+D10-F10</f>
        <v>0</v>
      </c>
      <c r="I10" s="2" t="e">
        <f t="shared" si="1"/>
        <v>#DIV/0!</v>
      </c>
      <c r="J10" s="2" t="e">
        <f t="shared" si="2"/>
        <v>#DIV/0!</v>
      </c>
    </row>
    <row r="11" spans="1:14" x14ac:dyDescent="0.5">
      <c r="B11" s="86" t="s">
        <v>29</v>
      </c>
      <c r="C11" s="29">
        <f>+ขายรวม!Z6</f>
        <v>0</v>
      </c>
      <c r="D11" s="29">
        <f>+ขายรวม!Z15</f>
        <v>0</v>
      </c>
      <c r="E11" s="29">
        <f>+ขายรวม!Z28</f>
        <v>0</v>
      </c>
      <c r="F11" s="29">
        <f>+ขายรวม!Z37</f>
        <v>0</v>
      </c>
      <c r="G11" s="36">
        <f t="shared" ref="G11:G12" si="3">+C11-E11</f>
        <v>0</v>
      </c>
      <c r="H11" s="36">
        <f t="shared" si="0"/>
        <v>0</v>
      </c>
      <c r="I11" s="2" t="e">
        <f t="shared" si="1"/>
        <v>#DIV/0!</v>
      </c>
      <c r="J11" s="2" t="e">
        <f t="shared" si="2"/>
        <v>#DIV/0!</v>
      </c>
    </row>
    <row r="12" spans="1:14" x14ac:dyDescent="0.5">
      <c r="B12" s="86" t="s">
        <v>25</v>
      </c>
      <c r="C12" s="29">
        <f>+ขายรวม!Z7</f>
        <v>0</v>
      </c>
      <c r="D12" s="29">
        <f>+ขายรวม!Z16</f>
        <v>0</v>
      </c>
      <c r="E12" s="29">
        <f>+ขายรวม!Z29</f>
        <v>0</v>
      </c>
      <c r="F12" s="29">
        <f>+ขายรวม!Z38</f>
        <v>0</v>
      </c>
      <c r="G12" s="36">
        <f t="shared" si="3"/>
        <v>0</v>
      </c>
      <c r="H12" s="36">
        <f t="shared" si="0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  <c r="D14" s="5" t="e">
        <f>+#REF!*0.0654205607476635</f>
        <v>#REF!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+เลขที่เอกสาร!X2</f>
        <v>HS6710024</v>
      </c>
    </row>
    <row r="17" spans="1:10" x14ac:dyDescent="0.5">
      <c r="B17" s="11"/>
      <c r="C17" s="140" t="str">
        <f>+'21 22'!C17:G17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45589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+ขายรวม!AA3</f>
        <v>0</v>
      </c>
      <c r="D23" s="29">
        <f>+ขายรวม!AA12</f>
        <v>0</v>
      </c>
      <c r="E23" s="29">
        <f>+ขายรวม!AA25</f>
        <v>0</v>
      </c>
      <c r="F23" s="29">
        <f>+ขายรวม!AA34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+ขายรวม!AA4</f>
        <v>0</v>
      </c>
      <c r="D24" s="29">
        <f>+ขายรวม!AA13</f>
        <v>0</v>
      </c>
      <c r="E24" s="29">
        <f>+ขายรวม!AA26</f>
        <v>0</v>
      </c>
      <c r="F24" s="29">
        <f>+ขายรวม!AA35</f>
        <v>0</v>
      </c>
      <c r="G24" s="36">
        <f t="shared" ref="G24:G27" si="4">+C24-E24</f>
        <v>0</v>
      </c>
      <c r="H24" s="36">
        <f t="shared" ref="H24:H27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85" t="s">
        <v>28</v>
      </c>
      <c r="C25" s="29">
        <f>+ขายรวม!AA5</f>
        <v>0</v>
      </c>
      <c r="D25" s="29">
        <f>+ขายรวม!AA14</f>
        <v>0</v>
      </c>
      <c r="E25" s="29">
        <f>+ขายรวม!AA27</f>
        <v>0</v>
      </c>
      <c r="F25" s="29">
        <f>+ขายรวม!AA36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6" t="s">
        <v>29</v>
      </c>
      <c r="C26" s="29">
        <f>+ขายรวม!AA6</f>
        <v>0</v>
      </c>
      <c r="D26" s="29">
        <f>+ขายรวม!AA15</f>
        <v>0</v>
      </c>
      <c r="E26" s="29">
        <f>+ขายรวม!AA28</f>
        <v>0</v>
      </c>
      <c r="F26" s="29">
        <f>+ขายรวม!AA37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x14ac:dyDescent="0.5">
      <c r="B27" s="86" t="s">
        <v>25</v>
      </c>
      <c r="C27" s="29">
        <f>+ขายรวม!AA7</f>
        <v>0</v>
      </c>
      <c r="D27" s="29">
        <f>+ขายรวม!AA16</f>
        <v>0</v>
      </c>
      <c r="E27" s="29">
        <f>+ขายรวม!AA29</f>
        <v>0</v>
      </c>
      <c r="F27" s="29">
        <f>+ขายรวม!AA38</f>
        <v>0</v>
      </c>
      <c r="G27" s="36">
        <f t="shared" si="4"/>
        <v>0</v>
      </c>
      <c r="H27" s="36">
        <f t="shared" si="5"/>
        <v>0</v>
      </c>
    </row>
    <row r="28" spans="1:10" ht="24" thickBot="1" x14ac:dyDescent="0.55000000000000004">
      <c r="A28" s="7"/>
      <c r="B28" s="4" t="s">
        <v>7</v>
      </c>
      <c r="C28" s="32">
        <f t="shared" ref="C28:H28" si="8">SUM(C24:C27)</f>
        <v>0</v>
      </c>
      <c r="D28" s="32">
        <f t="shared" si="8"/>
        <v>0</v>
      </c>
      <c r="E28" s="32">
        <f t="shared" si="8"/>
        <v>0</v>
      </c>
      <c r="F28" s="32">
        <f t="shared" si="8"/>
        <v>0</v>
      </c>
      <c r="G28" s="37">
        <f t="shared" si="8"/>
        <v>0</v>
      </c>
      <c r="H28" s="37">
        <f t="shared" si="8"/>
        <v>0</v>
      </c>
    </row>
    <row r="29" spans="1:10" ht="24" thickTop="1" x14ac:dyDescent="0.5">
      <c r="C29" s="33" t="s">
        <v>8</v>
      </c>
      <c r="D29" s="5" t="e">
        <f>+#REF!*0.0654205607476635</f>
        <v>#REF!</v>
      </c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8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29"/>
  <sheetViews>
    <sheetView view="pageBreakPreview" topLeftCell="A20" zoomScale="130" zoomScaleNormal="100" zoomScaleSheetLayoutView="13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3.25" style="27" customWidth="1"/>
    <col min="4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+เลขที่เอกสาร!Y2</f>
        <v>HS6710025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+'23 24'!C19:G19+1</f>
        <v>45590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+ขายรวม!AB3</f>
        <v>0</v>
      </c>
      <c r="D8" s="29">
        <f>+ขายรวม!AB12</f>
        <v>0</v>
      </c>
      <c r="E8" s="29">
        <f>+ขายรวม!AB25</f>
        <v>0</v>
      </c>
      <c r="F8" s="29">
        <f>+ขายรวม!AB34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+ขายรวม!AB4</f>
        <v>0</v>
      </c>
      <c r="D9" s="29">
        <f>+ขายรวม!AB13</f>
        <v>0</v>
      </c>
      <c r="E9" s="29">
        <f>+ขายรวม!AB26</f>
        <v>0</v>
      </c>
      <c r="F9" s="29">
        <f>+ขายรวม!AB35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+ขายรวม!AB5</f>
        <v>0</v>
      </c>
      <c r="D10" s="29">
        <f>+ขายรวม!AB14</f>
        <v>0</v>
      </c>
      <c r="E10" s="29">
        <f>+ขายรวม!AB27</f>
        <v>0</v>
      </c>
      <c r="F10" s="29">
        <f>+ขายรวม!AB36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+ขายรวม!AB6</f>
        <v>0</v>
      </c>
      <c r="D11" s="29">
        <f>+ขายรวม!AB15</f>
        <v>0</v>
      </c>
      <c r="E11" s="29">
        <f>+ขายรวม!AB28</f>
        <v>0</v>
      </c>
      <c r="F11" s="29">
        <f>+ขายรวม!AB37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+ขายรวม!AB7</f>
        <v>0</v>
      </c>
      <c r="D12" s="29">
        <f>+ขายรวม!AB16</f>
        <v>0</v>
      </c>
      <c r="E12" s="29">
        <f>+ขายรวม!AB29</f>
        <v>0</v>
      </c>
      <c r="F12" s="29">
        <f>+ขายรวม!AB38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A14" s="9"/>
      <c r="B14" s="9"/>
      <c r="C14" s="34"/>
      <c r="D14" s="10"/>
      <c r="E14" s="10"/>
      <c r="F14" s="10"/>
      <c r="G14" s="10"/>
      <c r="H14" s="10"/>
    </row>
    <row r="15" spans="1:14" x14ac:dyDescent="0.5">
      <c r="A15" s="9"/>
      <c r="B15" s="9"/>
      <c r="C15" s="34"/>
      <c r="E15" s="10"/>
      <c r="F15" s="10"/>
      <c r="G15" s="10"/>
      <c r="H15" s="10"/>
    </row>
    <row r="16" spans="1:14" x14ac:dyDescent="0.5">
      <c r="H16" s="19" t="str">
        <f>+เลขที่เอกสาร!Z2</f>
        <v>HS6710026</v>
      </c>
    </row>
    <row r="17" spans="1:10" x14ac:dyDescent="0.5">
      <c r="B17" s="11"/>
      <c r="C17" s="140" t="str">
        <f>+'23 24'!C2:G2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tr">
        <f>+C3</f>
        <v>สรุปยอดขายเงินสด - เงินเชื่อ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45591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+ขายรวม!AC3</f>
        <v>0</v>
      </c>
      <c r="D23" s="29">
        <f>+ขายรวม!AC12</f>
        <v>0</v>
      </c>
      <c r="E23" s="29">
        <f>+ขายรวม!AC25</f>
        <v>0</v>
      </c>
      <c r="F23" s="29">
        <f>+ขายรวม!AC34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+ขายรวม!AC4</f>
        <v>0</v>
      </c>
      <c r="D24" s="29">
        <f>+ขายรวม!AC13</f>
        <v>0</v>
      </c>
      <c r="E24" s="29">
        <f>+ขายรวม!AC26</f>
        <v>0</v>
      </c>
      <c r="F24" s="29">
        <f>+ขายรวม!AC35</f>
        <v>0</v>
      </c>
      <c r="G24" s="36">
        <f t="shared" ref="G24:G26" si="4">+C24-E24</f>
        <v>0</v>
      </c>
      <c r="H24" s="36">
        <f t="shared" ref="H24:H26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85" t="s">
        <v>28</v>
      </c>
      <c r="C25" s="29">
        <f>+ขายรวม!AC5</f>
        <v>0</v>
      </c>
      <c r="D25" s="29">
        <f>+ขายรวม!AC14</f>
        <v>0</v>
      </c>
      <c r="E25" s="29">
        <f>+ขายรวม!AC27</f>
        <v>0</v>
      </c>
      <c r="F25" s="29">
        <f>+ขายรวม!AC36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6" t="s">
        <v>29</v>
      </c>
      <c r="C26" s="29">
        <f>+ขายรวม!AC6</f>
        <v>0</v>
      </c>
      <c r="D26" s="29">
        <f>+ขายรวม!AC15</f>
        <v>0</v>
      </c>
      <c r="E26" s="29">
        <f>+ขายรวม!AC28</f>
        <v>0</v>
      </c>
      <c r="F26" s="29">
        <f>+ขายรวม!AC37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ht="24" thickBot="1" x14ac:dyDescent="0.55000000000000004">
      <c r="A27" s="7"/>
      <c r="B27" s="86" t="s">
        <v>25</v>
      </c>
      <c r="C27" s="32">
        <f t="shared" ref="C27:H27" si="8">SUM(C23:C26)</f>
        <v>0</v>
      </c>
      <c r="D27" s="32">
        <f t="shared" si="8"/>
        <v>0</v>
      </c>
      <c r="E27" s="32">
        <f t="shared" si="8"/>
        <v>0</v>
      </c>
      <c r="F27" s="32">
        <f t="shared" si="8"/>
        <v>0</v>
      </c>
      <c r="G27" s="37">
        <f t="shared" si="8"/>
        <v>0</v>
      </c>
      <c r="H27" s="37">
        <f t="shared" si="8"/>
        <v>0</v>
      </c>
    </row>
    <row r="28" spans="1:10" ht="24.75" thickTop="1" thickBot="1" x14ac:dyDescent="0.55000000000000004">
      <c r="A28" s="7"/>
      <c r="B28" s="4" t="s">
        <v>7</v>
      </c>
      <c r="C28" s="32">
        <f t="shared" ref="C28:H28" si="9">SUM(C24:C27)</f>
        <v>0</v>
      </c>
      <c r="D28" s="32">
        <f t="shared" si="9"/>
        <v>0</v>
      </c>
      <c r="E28" s="32">
        <f t="shared" si="9"/>
        <v>0</v>
      </c>
      <c r="F28" s="32">
        <f t="shared" si="9"/>
        <v>0</v>
      </c>
      <c r="G28" s="37">
        <f t="shared" si="9"/>
        <v>0</v>
      </c>
      <c r="H28" s="37">
        <f t="shared" si="9"/>
        <v>0</v>
      </c>
    </row>
    <row r="29" spans="1:10" ht="24" thickTop="1" x14ac:dyDescent="0.5">
      <c r="A29" s="9"/>
      <c r="B29" s="9"/>
      <c r="C29" s="34"/>
      <c r="D29" s="10"/>
      <c r="E29" s="10"/>
      <c r="F29" s="10"/>
      <c r="G29" s="10"/>
      <c r="H29" s="10"/>
    </row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scale="98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29"/>
  <sheetViews>
    <sheetView view="pageBreakPreview" topLeftCell="A22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2.125" style="1" customWidth="1"/>
    <col min="3" max="3" width="12.125" style="27" customWidth="1"/>
    <col min="4" max="7" width="12.1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+เลขที่เอกสาร!AA2</f>
        <v>HS6710027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+'25 26'!C19:G19+1</f>
        <v>45592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+ขายรวม!AD3</f>
        <v>0</v>
      </c>
      <c r="D8" s="29">
        <f>+ขายรวม!AD12</f>
        <v>0</v>
      </c>
      <c r="E8" s="29">
        <f>+ขายรวม!AD25</f>
        <v>0</v>
      </c>
      <c r="F8" s="29">
        <f>+ขายรวม!AD34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+ขายรวม!AD4</f>
        <v>0</v>
      </c>
      <c r="D9" s="29">
        <f>+ขายรวม!AD13</f>
        <v>0</v>
      </c>
      <c r="E9" s="29">
        <f>+ขายรวม!AD26</f>
        <v>0</v>
      </c>
      <c r="F9" s="29">
        <f>+ขายรวม!AD35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+ขายรวม!AD5</f>
        <v>0</v>
      </c>
      <c r="D10" s="29">
        <f>+ขายรวม!AD14</f>
        <v>0</v>
      </c>
      <c r="E10" s="29">
        <f>+ขายรวม!AD27</f>
        <v>0</v>
      </c>
      <c r="F10" s="29">
        <f>+ขายรวม!AD36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+ขายรวม!AD6</f>
        <v>0</v>
      </c>
      <c r="D11" s="29">
        <f>+ขายรวม!AD15</f>
        <v>0</v>
      </c>
      <c r="E11" s="29">
        <f>+ขายรวม!AD28</f>
        <v>0</v>
      </c>
      <c r="F11" s="29">
        <f>+ขายรวม!AD37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+ขายรวม!AD7</f>
        <v>0</v>
      </c>
      <c r="D12" s="29">
        <f>+ขายรวม!AD16</f>
        <v>0</v>
      </c>
      <c r="E12" s="29">
        <f>+ขายรวม!AD29</f>
        <v>0</v>
      </c>
      <c r="F12" s="29">
        <f>+ขายรวม!AD38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 t="str">
        <f>+เลขที่เอกสาร!AB2</f>
        <v>HS6710028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">
        <v>0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45593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+ขายรวม!AE3</f>
        <v>0</v>
      </c>
      <c r="D23" s="29">
        <f>+ขายรวม!AE12</f>
        <v>0</v>
      </c>
      <c r="E23" s="29">
        <f>+ขายรวม!AE25</f>
        <v>0</v>
      </c>
      <c r="F23" s="29">
        <f>+ขายรวม!AE34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+ขายรวม!AE4</f>
        <v>0</v>
      </c>
      <c r="D24" s="29">
        <f>+ขายรวม!AE13</f>
        <v>0</v>
      </c>
      <c r="E24" s="29">
        <f>+ขายรวม!AE26</f>
        <v>0</v>
      </c>
      <c r="F24" s="29">
        <f>+ขายรวม!AE35</f>
        <v>0</v>
      </c>
      <c r="G24" s="36">
        <f t="shared" ref="G24:G26" si="4">+C24-E24</f>
        <v>0</v>
      </c>
      <c r="H24" s="36">
        <f t="shared" ref="H24:H26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85" t="s">
        <v>28</v>
      </c>
      <c r="C25" s="29">
        <f>+ขายรวม!AE5</f>
        <v>0</v>
      </c>
      <c r="D25" s="29">
        <f>+ขายรวม!AE14</f>
        <v>0</v>
      </c>
      <c r="E25" s="29">
        <f>+ขายรวม!AE27</f>
        <v>0</v>
      </c>
      <c r="F25" s="29">
        <f>+ขายรวม!AE36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6" t="s">
        <v>29</v>
      </c>
      <c r="C26" s="29">
        <f>+ขายรวม!AE6</f>
        <v>0</v>
      </c>
      <c r="D26" s="29">
        <f>+ขายรวม!AE15</f>
        <v>0</v>
      </c>
      <c r="E26" s="29">
        <f>+ขายรวม!AE28</f>
        <v>0</v>
      </c>
      <c r="F26" s="29">
        <f>+ขายรวม!AE37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ht="24" thickBot="1" x14ac:dyDescent="0.55000000000000004">
      <c r="A27" s="7"/>
      <c r="B27" s="86" t="s">
        <v>25</v>
      </c>
      <c r="C27" s="32">
        <f t="shared" ref="C27:H27" si="8">SUM(C23:C26)</f>
        <v>0</v>
      </c>
      <c r="D27" s="32">
        <f t="shared" si="8"/>
        <v>0</v>
      </c>
      <c r="E27" s="32">
        <f t="shared" si="8"/>
        <v>0</v>
      </c>
      <c r="F27" s="32">
        <f t="shared" si="8"/>
        <v>0</v>
      </c>
      <c r="G27" s="37">
        <f t="shared" si="8"/>
        <v>0</v>
      </c>
      <c r="H27" s="37">
        <f t="shared" si="8"/>
        <v>0</v>
      </c>
    </row>
    <row r="28" spans="1:10" ht="24.75" thickTop="1" thickBot="1" x14ac:dyDescent="0.55000000000000004">
      <c r="A28" s="7"/>
      <c r="B28" s="4" t="s">
        <v>7</v>
      </c>
      <c r="C28" s="32">
        <f>SUM(C23:C27)</f>
        <v>0</v>
      </c>
      <c r="D28" s="32">
        <f>SUM(D23:D27)</f>
        <v>0</v>
      </c>
      <c r="E28" s="32">
        <f>SUM(E23:E27)</f>
        <v>0</v>
      </c>
      <c r="F28" s="32">
        <f>SUM(F23:F27)</f>
        <v>0</v>
      </c>
      <c r="G28" s="37">
        <f>SUM(G23:G27)</f>
        <v>0</v>
      </c>
      <c r="H28" s="37">
        <f>SUM(H23:H26)</f>
        <v>0</v>
      </c>
    </row>
    <row r="29" spans="1:10" ht="24" thickTop="1" x14ac:dyDescent="0.5"/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29"/>
  <sheetViews>
    <sheetView view="pageBreakPreview" topLeftCell="A16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5.875" style="1" customWidth="1"/>
    <col min="3" max="3" width="11.25" style="27" customWidth="1"/>
    <col min="4" max="4" width="12" style="2" bestFit="1" customWidth="1"/>
    <col min="5" max="5" width="10.375" style="2" customWidth="1"/>
    <col min="6" max="6" width="11.875" style="2" customWidth="1"/>
    <col min="7" max="7" width="11.6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+เลขที่เอกสาร!AC2</f>
        <v>HS6710029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+'27 28'!C19:G19+1</f>
        <v>45594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+ขายรวม!AF3</f>
        <v>0</v>
      </c>
      <c r="D8" s="29">
        <f>+ขายรวม!AF12</f>
        <v>0</v>
      </c>
      <c r="E8" s="29">
        <f>+ขายรวม!AF25</f>
        <v>0</v>
      </c>
      <c r="F8" s="29">
        <f>+ขายรวม!AF34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+ขายรวม!AF4</f>
        <v>0</v>
      </c>
      <c r="D9" s="29">
        <f>+ขายรวม!AF13</f>
        <v>0</v>
      </c>
      <c r="E9" s="29">
        <f>+ขายรวม!AF26</f>
        <v>0</v>
      </c>
      <c r="F9" s="29">
        <f>+ขายรวม!AF35</f>
        <v>0</v>
      </c>
      <c r="G9" s="36">
        <f t="shared" ref="G9:G12" si="0">+C9-E9</f>
        <v>0</v>
      </c>
      <c r="H9" s="36">
        <f t="shared" ref="H9:H12" si="1">+D9-F9</f>
        <v>0</v>
      </c>
      <c r="I9" s="2" t="e">
        <f t="shared" ref="I9:I11" si="2">+D9/C9</f>
        <v>#DIV/0!</v>
      </c>
      <c r="J9" s="2" t="e">
        <f t="shared" ref="J9:J11" si="3">+F9/E9</f>
        <v>#DIV/0!</v>
      </c>
    </row>
    <row r="10" spans="1:14" x14ac:dyDescent="0.5">
      <c r="B10" s="85" t="s">
        <v>28</v>
      </c>
      <c r="C10" s="29">
        <f>+ขายรวม!AF5</f>
        <v>0</v>
      </c>
      <c r="D10" s="29">
        <f>+ขายรวม!AF14</f>
        <v>0</v>
      </c>
      <c r="E10" s="29">
        <f>+ขายรวม!AF27</f>
        <v>0</v>
      </c>
      <c r="F10" s="29">
        <f>+ขายรวม!AF36</f>
        <v>0</v>
      </c>
      <c r="G10" s="36">
        <f t="shared" si="0"/>
        <v>0</v>
      </c>
      <c r="H10" s="36">
        <f t="shared" si="1"/>
        <v>0</v>
      </c>
      <c r="I10" s="2" t="e">
        <f t="shared" si="2"/>
        <v>#DIV/0!</v>
      </c>
      <c r="J10" s="2" t="e">
        <f t="shared" si="3"/>
        <v>#DIV/0!</v>
      </c>
    </row>
    <row r="11" spans="1:14" x14ac:dyDescent="0.5">
      <c r="B11" s="86" t="s">
        <v>29</v>
      </c>
      <c r="C11" s="29">
        <f>+ขายรวม!AF6</f>
        <v>0</v>
      </c>
      <c r="D11" s="29">
        <f>+ขายรวม!AF15</f>
        <v>0</v>
      </c>
      <c r="E11" s="29">
        <f>+ขายรวม!AF28</f>
        <v>0</v>
      </c>
      <c r="F11" s="29">
        <f>+ขายรวม!AF37</f>
        <v>0</v>
      </c>
      <c r="G11" s="36">
        <f t="shared" si="0"/>
        <v>0</v>
      </c>
      <c r="H11" s="36">
        <f t="shared" si="1"/>
        <v>0</v>
      </c>
      <c r="I11" s="2" t="e">
        <f t="shared" si="2"/>
        <v>#DIV/0!</v>
      </c>
      <c r="J11" s="2" t="e">
        <f t="shared" si="3"/>
        <v>#DIV/0!</v>
      </c>
    </row>
    <row r="12" spans="1:14" x14ac:dyDescent="0.5">
      <c r="B12" s="86" t="s">
        <v>25</v>
      </c>
      <c r="C12" s="29">
        <f>+ขายรวม!AF7</f>
        <v>0</v>
      </c>
      <c r="D12" s="29">
        <f>+ขายรวม!AF16</f>
        <v>0</v>
      </c>
      <c r="E12" s="29">
        <f>+ขายรวม!AF29</f>
        <v>0</v>
      </c>
      <c r="F12" s="29">
        <f>+ขายรวม!AF38</f>
        <v>0</v>
      </c>
      <c r="G12" s="36">
        <f t="shared" si="0"/>
        <v>0</v>
      </c>
      <c r="H12" s="36">
        <f t="shared" si="1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  <row r="16" spans="1:14" x14ac:dyDescent="0.5">
      <c r="H16" s="19">
        <v>1</v>
      </c>
    </row>
    <row r="17" spans="1:10" x14ac:dyDescent="0.5">
      <c r="B17" s="11"/>
      <c r="C17" s="140" t="str">
        <f>+C2</f>
        <v>เพจ ระบบบัญชีปั้มน้ำมัน</v>
      </c>
      <c r="D17" s="140"/>
      <c r="E17" s="140"/>
      <c r="F17" s="140"/>
      <c r="G17" s="140"/>
      <c r="H17" s="19"/>
    </row>
    <row r="18" spans="1:10" x14ac:dyDescent="0.5">
      <c r="B18" s="11"/>
      <c r="C18" s="140" t="s">
        <v>0</v>
      </c>
      <c r="D18" s="140"/>
      <c r="E18" s="140"/>
      <c r="F18" s="140"/>
      <c r="G18" s="140"/>
      <c r="H18" s="6"/>
    </row>
    <row r="19" spans="1:10" x14ac:dyDescent="0.5">
      <c r="B19" s="12"/>
      <c r="C19" s="141">
        <f>+C4+1</f>
        <v>45595</v>
      </c>
      <c r="D19" s="141"/>
      <c r="E19" s="141"/>
      <c r="F19" s="141"/>
      <c r="G19" s="141"/>
      <c r="H19" s="12"/>
    </row>
    <row r="20" spans="1:10" ht="11.45" customHeight="1" x14ac:dyDescent="0.5"/>
    <row r="21" spans="1:10" x14ac:dyDescent="0.5">
      <c r="A21" s="7"/>
      <c r="B21" s="142" t="s">
        <v>1</v>
      </c>
      <c r="C21" s="143" t="s">
        <v>2</v>
      </c>
      <c r="D21" s="143"/>
      <c r="E21" s="144" t="s">
        <v>10</v>
      </c>
      <c r="F21" s="145"/>
      <c r="G21" s="144" t="s">
        <v>6</v>
      </c>
      <c r="H21" s="145"/>
    </row>
    <row r="22" spans="1:10" x14ac:dyDescent="0.5">
      <c r="A22" s="7"/>
      <c r="B22" s="142"/>
      <c r="C22" s="28" t="s">
        <v>3</v>
      </c>
      <c r="D22" s="26" t="s">
        <v>4</v>
      </c>
      <c r="E22" s="26" t="s">
        <v>3</v>
      </c>
      <c r="F22" s="26" t="s">
        <v>4</v>
      </c>
      <c r="G22" s="26" t="s">
        <v>3</v>
      </c>
      <c r="H22" s="26" t="s">
        <v>4</v>
      </c>
    </row>
    <row r="23" spans="1:10" x14ac:dyDescent="0.5">
      <c r="B23" s="86" t="s">
        <v>26</v>
      </c>
      <c r="C23" s="29">
        <f>+ขายรวม!AG3</f>
        <v>0</v>
      </c>
      <c r="D23" s="29">
        <f>+ขายรวม!AG12</f>
        <v>0</v>
      </c>
      <c r="E23" s="29">
        <f>+ขายรวม!AG25</f>
        <v>0</v>
      </c>
      <c r="F23" s="29">
        <f>+ขายรวม!AG34</f>
        <v>0</v>
      </c>
      <c r="G23" s="36">
        <f>+C23-E23</f>
        <v>0</v>
      </c>
      <c r="H23" s="36">
        <f>+D23-F23</f>
        <v>0</v>
      </c>
      <c r="I23" s="2" t="e">
        <f>+D23/C23</f>
        <v>#DIV/0!</v>
      </c>
      <c r="J23" s="2" t="e">
        <f>+F23/E23</f>
        <v>#DIV/0!</v>
      </c>
    </row>
    <row r="24" spans="1:10" x14ac:dyDescent="0.5">
      <c r="B24" s="139" t="s">
        <v>27</v>
      </c>
      <c r="C24" s="29">
        <f>+ขายรวม!AG4</f>
        <v>0</v>
      </c>
      <c r="D24" s="29">
        <f>+ขายรวม!AG13</f>
        <v>0</v>
      </c>
      <c r="E24" s="29">
        <f>+ขายรวม!AG26</f>
        <v>0</v>
      </c>
      <c r="F24" s="29">
        <f>+ขายรวม!AG35</f>
        <v>0</v>
      </c>
      <c r="G24" s="36">
        <f t="shared" ref="G24:G26" si="4">+C24-E24</f>
        <v>0</v>
      </c>
      <c r="H24" s="36">
        <f t="shared" ref="H24:H26" si="5">+D24-F24</f>
        <v>0</v>
      </c>
      <c r="I24" s="2" t="e">
        <f t="shared" ref="I24:I26" si="6">+D24/C24</f>
        <v>#DIV/0!</v>
      </c>
      <c r="J24" s="2" t="e">
        <f t="shared" ref="J24:J26" si="7">+F24/E24</f>
        <v>#DIV/0!</v>
      </c>
    </row>
    <row r="25" spans="1:10" x14ac:dyDescent="0.5">
      <c r="B25" s="85" t="s">
        <v>28</v>
      </c>
      <c r="C25" s="29">
        <f>+ขายรวม!AG5</f>
        <v>0</v>
      </c>
      <c r="D25" s="29">
        <f>+ขายรวม!AG14</f>
        <v>0</v>
      </c>
      <c r="E25" s="29">
        <f>+ขายรวม!AG27</f>
        <v>0</v>
      </c>
      <c r="F25" s="29">
        <f>+ขายรวม!AG36</f>
        <v>0</v>
      </c>
      <c r="G25" s="36">
        <f t="shared" si="4"/>
        <v>0</v>
      </c>
      <c r="H25" s="36">
        <f t="shared" si="5"/>
        <v>0</v>
      </c>
      <c r="I25" s="2" t="e">
        <f t="shared" si="6"/>
        <v>#DIV/0!</v>
      </c>
      <c r="J25" s="2" t="e">
        <f t="shared" si="7"/>
        <v>#DIV/0!</v>
      </c>
    </row>
    <row r="26" spans="1:10" x14ac:dyDescent="0.5">
      <c r="B26" s="86" t="s">
        <v>29</v>
      </c>
      <c r="C26" s="29">
        <f>+ขายรวม!AG6</f>
        <v>0</v>
      </c>
      <c r="D26" s="29">
        <f>+ขายรวม!AG15</f>
        <v>0</v>
      </c>
      <c r="E26" s="29">
        <f>+ขายรวม!AG28</f>
        <v>0</v>
      </c>
      <c r="F26" s="29">
        <f>+ขายรวม!AG37</f>
        <v>0</v>
      </c>
      <c r="G26" s="36">
        <f t="shared" si="4"/>
        <v>0</v>
      </c>
      <c r="H26" s="36">
        <f t="shared" si="5"/>
        <v>0</v>
      </c>
      <c r="I26" s="2" t="e">
        <f t="shared" si="6"/>
        <v>#DIV/0!</v>
      </c>
      <c r="J26" s="2" t="e">
        <f t="shared" si="7"/>
        <v>#DIV/0!</v>
      </c>
    </row>
    <row r="27" spans="1:10" ht="24" thickBot="1" x14ac:dyDescent="0.55000000000000004">
      <c r="A27" s="7"/>
      <c r="B27" s="86" t="s">
        <v>25</v>
      </c>
      <c r="C27" s="32">
        <f t="shared" ref="C27:H27" si="8">SUM(C23:C26)</f>
        <v>0</v>
      </c>
      <c r="D27" s="32">
        <f t="shared" si="8"/>
        <v>0</v>
      </c>
      <c r="E27" s="32">
        <f t="shared" si="8"/>
        <v>0</v>
      </c>
      <c r="F27" s="32">
        <f t="shared" si="8"/>
        <v>0</v>
      </c>
      <c r="G27" s="37">
        <f t="shared" si="8"/>
        <v>0</v>
      </c>
      <c r="H27" s="37">
        <f t="shared" si="8"/>
        <v>0</v>
      </c>
    </row>
    <row r="28" spans="1:10" ht="24.75" thickTop="1" thickBot="1" x14ac:dyDescent="0.55000000000000004">
      <c r="A28" s="7"/>
      <c r="B28" s="4" t="s">
        <v>7</v>
      </c>
      <c r="C28" s="32">
        <f>SUM(C23:C27)</f>
        <v>0</v>
      </c>
      <c r="D28" s="32">
        <f>SUM(D23:D27)</f>
        <v>0</v>
      </c>
      <c r="E28" s="32">
        <f>SUM(E23:E27)</f>
        <v>0</v>
      </c>
      <c r="F28" s="32">
        <f>SUM(F23:F27)</f>
        <v>0</v>
      </c>
      <c r="G28" s="37">
        <f>SUM(G23:G27)</f>
        <v>0</v>
      </c>
      <c r="H28" s="37">
        <f>SUM(H23:H26)</f>
        <v>0</v>
      </c>
    </row>
    <row r="29" spans="1:10" ht="24" thickTop="1" x14ac:dyDescent="0.5"/>
  </sheetData>
  <mergeCells count="14">
    <mergeCell ref="C2:G2"/>
    <mergeCell ref="C3:G3"/>
    <mergeCell ref="C4:G4"/>
    <mergeCell ref="B6:B7"/>
    <mergeCell ref="C6:D6"/>
    <mergeCell ref="E6:F6"/>
    <mergeCell ref="G6:H6"/>
    <mergeCell ref="C17:G17"/>
    <mergeCell ref="C18:G18"/>
    <mergeCell ref="C19:G19"/>
    <mergeCell ref="B21:B22"/>
    <mergeCell ref="C21:D21"/>
    <mergeCell ref="E21:F21"/>
    <mergeCell ref="G21:H21"/>
  </mergeCells>
  <pageMargins left="0.32666666666666666" right="0.14000000000000001" top="0.39200000000000002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DB0B9-6CB3-47FC-92D3-5B24DC9A68A5}">
  <sheetPr>
    <pageSetUpPr fitToPage="1"/>
  </sheetPr>
  <dimension ref="A1:N15"/>
  <sheetViews>
    <sheetView view="pageBreakPreview" zoomScale="120" zoomScaleNormal="100" zoomScaleSheetLayoutView="120" workbookViewId="0">
      <selection activeCell="C2" sqref="C2:G2"/>
    </sheetView>
  </sheetViews>
  <sheetFormatPr defaultColWidth="9" defaultRowHeight="23.25" x14ac:dyDescent="0.5"/>
  <cols>
    <col min="1" max="1" width="2.5" style="1" customWidth="1"/>
    <col min="2" max="2" width="15.875" style="1" customWidth="1"/>
    <col min="3" max="3" width="11.25" style="27" customWidth="1"/>
    <col min="4" max="4" width="12" style="2" bestFit="1" customWidth="1"/>
    <col min="5" max="5" width="10.375" style="2" customWidth="1"/>
    <col min="6" max="6" width="11.875" style="2" customWidth="1"/>
    <col min="7" max="7" width="11.625" style="2" customWidth="1"/>
    <col min="8" max="8" width="13.25" style="2" customWidth="1"/>
    <col min="9" max="9" width="9" style="2" customWidth="1"/>
    <col min="10" max="12" width="9" style="2"/>
    <col min="13" max="16384" width="9" style="1"/>
  </cols>
  <sheetData>
    <row r="1" spans="1:14" x14ac:dyDescent="0.5">
      <c r="H1" s="19" t="str">
        <f>+เลขที่เอกสาร!AE2</f>
        <v>HS6710031</v>
      </c>
    </row>
    <row r="2" spans="1:14" x14ac:dyDescent="0.5">
      <c r="B2" s="11"/>
      <c r="C2" s="140" t="s">
        <v>61</v>
      </c>
      <c r="D2" s="140"/>
      <c r="E2" s="140"/>
      <c r="F2" s="140"/>
      <c r="G2" s="140"/>
      <c r="H2" s="19"/>
      <c r="I2" s="8"/>
      <c r="J2" s="8"/>
      <c r="K2" s="8"/>
      <c r="L2" s="8"/>
      <c r="M2" s="8"/>
      <c r="N2" s="8"/>
    </row>
    <row r="3" spans="1:14" x14ac:dyDescent="0.5">
      <c r="B3" s="11"/>
      <c r="C3" s="140" t="s">
        <v>0</v>
      </c>
      <c r="D3" s="140"/>
      <c r="E3" s="140"/>
      <c r="F3" s="140"/>
      <c r="G3" s="140"/>
      <c r="H3" s="6"/>
    </row>
    <row r="4" spans="1:14" x14ac:dyDescent="0.5">
      <c r="B4" s="12"/>
      <c r="C4" s="141">
        <f>+'29 30'!C19:G19+1</f>
        <v>45596</v>
      </c>
      <c r="D4" s="141"/>
      <c r="E4" s="141"/>
      <c r="F4" s="141"/>
      <c r="G4" s="141"/>
      <c r="H4" s="12"/>
    </row>
    <row r="5" spans="1:14" ht="12.6" customHeight="1" x14ac:dyDescent="0.5"/>
    <row r="6" spans="1:14" s="7" customFormat="1" x14ac:dyDescent="0.5">
      <c r="B6" s="142" t="s">
        <v>1</v>
      </c>
      <c r="C6" s="143" t="s">
        <v>2</v>
      </c>
      <c r="D6" s="143"/>
      <c r="E6" s="144" t="s">
        <v>10</v>
      </c>
      <c r="F6" s="145"/>
      <c r="G6" s="144" t="s">
        <v>6</v>
      </c>
      <c r="H6" s="145"/>
      <c r="I6" s="3"/>
      <c r="J6" s="3"/>
      <c r="K6" s="3"/>
      <c r="L6" s="3"/>
    </row>
    <row r="7" spans="1:14" s="7" customFormat="1" x14ac:dyDescent="0.5">
      <c r="B7" s="142"/>
      <c r="C7" s="28" t="s">
        <v>3</v>
      </c>
      <c r="D7" s="26" t="s">
        <v>4</v>
      </c>
      <c r="E7" s="26" t="s">
        <v>3</v>
      </c>
      <c r="F7" s="26" t="s">
        <v>4</v>
      </c>
      <c r="G7" s="26" t="s">
        <v>3</v>
      </c>
      <c r="H7" s="26" t="s">
        <v>4</v>
      </c>
      <c r="I7" s="3"/>
      <c r="J7" s="3"/>
      <c r="K7" s="3"/>
      <c r="L7" s="3"/>
    </row>
    <row r="8" spans="1:14" x14ac:dyDescent="0.5">
      <c r="B8" s="86" t="s">
        <v>26</v>
      </c>
      <c r="C8" s="29">
        <f>+ขายรวม!AF3</f>
        <v>0</v>
      </c>
      <c r="D8" s="29">
        <f>+ขายรวม!AF12</f>
        <v>0</v>
      </c>
      <c r="E8" s="29">
        <f>+ขายรวม!AF25</f>
        <v>0</v>
      </c>
      <c r="F8" s="29">
        <f>+ขายรวม!AF34</f>
        <v>0</v>
      </c>
      <c r="G8" s="36">
        <f>+C8-E8</f>
        <v>0</v>
      </c>
      <c r="H8" s="36">
        <f>+D8-F8</f>
        <v>0</v>
      </c>
      <c r="I8" s="2" t="e">
        <f>+D8/C8</f>
        <v>#DIV/0!</v>
      </c>
      <c r="J8" s="2" t="e">
        <f>+F8/E8</f>
        <v>#DIV/0!</v>
      </c>
    </row>
    <row r="9" spans="1:14" x14ac:dyDescent="0.5">
      <c r="B9" s="139" t="s">
        <v>27</v>
      </c>
      <c r="C9" s="29">
        <f>+ขายรวม!AF4</f>
        <v>0</v>
      </c>
      <c r="D9" s="29">
        <f>+ขายรวม!AF13</f>
        <v>0</v>
      </c>
      <c r="E9" s="29">
        <f>+ขายรวม!AF26</f>
        <v>0</v>
      </c>
      <c r="F9" s="29">
        <f>+ขายรวม!AF35</f>
        <v>0</v>
      </c>
      <c r="G9" s="36">
        <f t="shared" ref="G9:H12" si="0">+C9-E9</f>
        <v>0</v>
      </c>
      <c r="H9" s="36">
        <f t="shared" si="0"/>
        <v>0</v>
      </c>
      <c r="I9" s="2" t="e">
        <f t="shared" ref="I9:I11" si="1">+D9/C9</f>
        <v>#DIV/0!</v>
      </c>
      <c r="J9" s="2" t="e">
        <f t="shared" ref="J9:J11" si="2">+F9/E9</f>
        <v>#DIV/0!</v>
      </c>
    </row>
    <row r="10" spans="1:14" x14ac:dyDescent="0.5">
      <c r="B10" s="85" t="s">
        <v>28</v>
      </c>
      <c r="C10" s="29">
        <f>+ขายรวม!AF5</f>
        <v>0</v>
      </c>
      <c r="D10" s="29">
        <f>+ขายรวม!AF14</f>
        <v>0</v>
      </c>
      <c r="E10" s="29">
        <f>+ขายรวม!AF27</f>
        <v>0</v>
      </c>
      <c r="F10" s="29">
        <f>+ขายรวม!AF36</f>
        <v>0</v>
      </c>
      <c r="G10" s="36">
        <f t="shared" si="0"/>
        <v>0</v>
      </c>
      <c r="H10" s="36">
        <f t="shared" si="0"/>
        <v>0</v>
      </c>
      <c r="I10" s="2" t="e">
        <f t="shared" si="1"/>
        <v>#DIV/0!</v>
      </c>
      <c r="J10" s="2" t="e">
        <f t="shared" si="2"/>
        <v>#DIV/0!</v>
      </c>
    </row>
    <row r="11" spans="1:14" x14ac:dyDescent="0.5">
      <c r="B11" s="86" t="s">
        <v>29</v>
      </c>
      <c r="C11" s="29">
        <f>+ขายรวม!AF6</f>
        <v>0</v>
      </c>
      <c r="D11" s="29">
        <f>+ขายรวม!AF15</f>
        <v>0</v>
      </c>
      <c r="E11" s="29">
        <f>+ขายรวม!AF28</f>
        <v>0</v>
      </c>
      <c r="F11" s="29">
        <f>+ขายรวม!AF37</f>
        <v>0</v>
      </c>
      <c r="G11" s="36">
        <f t="shared" si="0"/>
        <v>0</v>
      </c>
      <c r="H11" s="36">
        <f t="shared" si="0"/>
        <v>0</v>
      </c>
      <c r="I11" s="2" t="e">
        <f t="shared" si="1"/>
        <v>#DIV/0!</v>
      </c>
      <c r="J11" s="2" t="e">
        <f t="shared" si="2"/>
        <v>#DIV/0!</v>
      </c>
    </row>
    <row r="12" spans="1:14" x14ac:dyDescent="0.5">
      <c r="B12" s="86" t="s">
        <v>25</v>
      </c>
      <c r="C12" s="29">
        <f>+ขายรวม!AF7</f>
        <v>0</v>
      </c>
      <c r="D12" s="29">
        <f>+ขายรวม!AF16</f>
        <v>0</v>
      </c>
      <c r="E12" s="29">
        <f>+ขายรวม!AF29</f>
        <v>0</v>
      </c>
      <c r="F12" s="29">
        <f>+ขายรวม!AF38</f>
        <v>0</v>
      </c>
      <c r="G12" s="36">
        <f t="shared" si="0"/>
        <v>0</v>
      </c>
      <c r="H12" s="36">
        <f t="shared" si="0"/>
        <v>0</v>
      </c>
    </row>
    <row r="13" spans="1:14" ht="24" thickBot="1" x14ac:dyDescent="0.55000000000000004">
      <c r="A13" s="7"/>
      <c r="B13" s="4" t="s">
        <v>7</v>
      </c>
      <c r="C13" s="32">
        <f>SUM(C8:C12)</f>
        <v>0</v>
      </c>
      <c r="D13" s="32">
        <f>SUM(D8:D12)</f>
        <v>0</v>
      </c>
      <c r="E13" s="32">
        <f>SUM(E8:E12)</f>
        <v>0</v>
      </c>
      <c r="F13" s="32">
        <f>SUM(F8:F12)</f>
        <v>0</v>
      </c>
      <c r="G13" s="37">
        <f>SUM(G8:G12)</f>
        <v>0</v>
      </c>
      <c r="H13" s="37">
        <f>SUM(H8:H11)</f>
        <v>0</v>
      </c>
    </row>
    <row r="14" spans="1:14" ht="24" thickTop="1" x14ac:dyDescent="0.5">
      <c r="C14" s="33" t="s">
        <v>8</v>
      </c>
    </row>
    <row r="15" spans="1:14" x14ac:dyDescent="0.5">
      <c r="A15" s="9"/>
      <c r="B15" s="9"/>
      <c r="C15" s="34"/>
      <c r="D15" s="10"/>
      <c r="E15" s="10"/>
      <c r="F15" s="10"/>
      <c r="G15" s="10"/>
      <c r="H15" s="10"/>
    </row>
  </sheetData>
  <mergeCells count="7">
    <mergeCell ref="C2:G2"/>
    <mergeCell ref="C3:G3"/>
    <mergeCell ref="C4:G4"/>
    <mergeCell ref="B6:B7"/>
    <mergeCell ref="C6:D6"/>
    <mergeCell ref="E6:F6"/>
    <mergeCell ref="G6:H6"/>
  </mergeCells>
  <pageMargins left="0.32666666666666666" right="0.14000000000000001" top="0.39200000000000002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C00000"/>
    <pageSetUpPr fitToPage="1"/>
  </sheetPr>
  <dimension ref="A1:P22"/>
  <sheetViews>
    <sheetView view="pageBreakPreview" zoomScale="70" zoomScaleNormal="100" zoomScaleSheetLayoutView="70" workbookViewId="0">
      <pane xSplit="2" ySplit="7" topLeftCell="C8" activePane="bottomRight" state="frozen"/>
      <selection activeCell="F12" sqref="F12"/>
      <selection pane="topRight" activeCell="F12" sqref="F12"/>
      <selection pane="bottomLeft" activeCell="F12" sqref="F12"/>
      <selection pane="bottomRight" activeCell="H11" sqref="H11"/>
    </sheetView>
  </sheetViews>
  <sheetFormatPr defaultColWidth="9" defaultRowHeight="26.25" x14ac:dyDescent="0.55000000000000004"/>
  <cols>
    <col min="1" max="1" width="2" style="20" bestFit="1" customWidth="1"/>
    <col min="2" max="2" width="13.25" style="20" bestFit="1" customWidth="1"/>
    <col min="3" max="7" width="14.75" style="35" customWidth="1"/>
    <col min="8" max="8" width="16.375" style="35" bestFit="1" customWidth="1"/>
    <col min="9" max="9" width="17.5" style="35" bestFit="1" customWidth="1"/>
    <col min="10" max="10" width="15.75" style="35" bestFit="1" customWidth="1"/>
    <col min="11" max="11" width="11.5" style="35" customWidth="1"/>
    <col min="12" max="12" width="13" style="35" bestFit="1" customWidth="1"/>
    <col min="13" max="13" width="12.125" style="35" bestFit="1" customWidth="1"/>
    <col min="14" max="14" width="14.75" style="35" bestFit="1" customWidth="1"/>
    <col min="15" max="15" width="10.5" style="35" bestFit="1" customWidth="1"/>
    <col min="16" max="16" width="12.5" style="35" bestFit="1" customWidth="1"/>
    <col min="17" max="16384" width="9" style="20"/>
  </cols>
  <sheetData>
    <row r="1" spans="1:16" x14ac:dyDescent="0.55000000000000004">
      <c r="H1" s="55"/>
    </row>
    <row r="2" spans="1:16" x14ac:dyDescent="0.55000000000000004">
      <c r="C2" s="147" t="s">
        <v>61</v>
      </c>
      <c r="D2" s="147"/>
      <c r="E2" s="147"/>
      <c r="F2" s="147"/>
      <c r="G2" s="147"/>
      <c r="H2" s="55"/>
      <c r="I2" s="56"/>
      <c r="J2" s="56"/>
      <c r="K2" s="56"/>
      <c r="L2" s="56"/>
      <c r="M2" s="56"/>
      <c r="N2" s="56"/>
    </row>
    <row r="3" spans="1:16" x14ac:dyDescent="0.55000000000000004">
      <c r="C3" s="147" t="s">
        <v>0</v>
      </c>
      <c r="D3" s="147"/>
      <c r="E3" s="147"/>
      <c r="F3" s="147"/>
      <c r="G3" s="147"/>
      <c r="H3" s="57"/>
    </row>
    <row r="4" spans="1:16" x14ac:dyDescent="0.55000000000000004">
      <c r="B4" s="22"/>
      <c r="C4" s="147" t="s">
        <v>11</v>
      </c>
      <c r="D4" s="147"/>
      <c r="E4" s="147"/>
      <c r="F4" s="147"/>
      <c r="G4" s="147"/>
      <c r="H4" s="58"/>
    </row>
    <row r="5" spans="1:16" x14ac:dyDescent="0.55000000000000004">
      <c r="I5" s="35" t="s">
        <v>20</v>
      </c>
    </row>
    <row r="6" spans="1:16" s="23" customFormat="1" x14ac:dyDescent="0.55000000000000004">
      <c r="B6" s="148" t="s">
        <v>1</v>
      </c>
      <c r="C6" s="146" t="s">
        <v>2</v>
      </c>
      <c r="D6" s="146"/>
      <c r="E6" s="149" t="s">
        <v>5</v>
      </c>
      <c r="F6" s="149"/>
      <c r="G6" s="150" t="s">
        <v>6</v>
      </c>
      <c r="H6" s="151"/>
      <c r="I6" s="146" t="s">
        <v>2</v>
      </c>
      <c r="J6" s="146"/>
      <c r="K6" s="146"/>
      <c r="L6" s="146"/>
      <c r="M6" s="146" t="s">
        <v>16</v>
      </c>
      <c r="N6" s="146"/>
      <c r="O6" s="146"/>
      <c r="P6" s="146"/>
    </row>
    <row r="7" spans="1:16" s="23" customFormat="1" x14ac:dyDescent="0.55000000000000004">
      <c r="B7" s="148"/>
      <c r="C7" s="39" t="s">
        <v>3</v>
      </c>
      <c r="D7" s="39" t="s">
        <v>4</v>
      </c>
      <c r="E7" s="39" t="s">
        <v>3</v>
      </c>
      <c r="F7" s="39" t="s">
        <v>4</v>
      </c>
      <c r="G7" s="39" t="s">
        <v>3</v>
      </c>
      <c r="H7" s="39" t="s">
        <v>4</v>
      </c>
      <c r="I7" s="146" t="s">
        <v>17</v>
      </c>
      <c r="J7" s="146"/>
      <c r="K7" s="146" t="s">
        <v>18</v>
      </c>
      <c r="L7" s="146"/>
      <c r="M7" s="146" t="s">
        <v>17</v>
      </c>
      <c r="N7" s="146"/>
      <c r="O7" s="146" t="s">
        <v>19</v>
      </c>
      <c r="P7" s="146"/>
    </row>
    <row r="8" spans="1:16" x14ac:dyDescent="0.55000000000000004">
      <c r="A8" s="20">
        <v>1</v>
      </c>
      <c r="B8" s="86" t="s">
        <v>26</v>
      </c>
      <c r="C8" s="39">
        <f>+'1 2'!C8+'1 2'!C23+'3 4'!C8+'3 4'!C23+'5 6'!C8+'5 6'!C23+'7 8'!C8+'7 8'!C23+'9 10'!C8+'9 10'!C23+'11 12'!C8+'11 12'!C23+'13 14'!C8+'13 14'!C23+'15 16'!C8+'15 16'!C23+'17 18'!C8+'17 18'!C23+'19 20'!C8+'19 20'!C23+'21 22'!C8+'21 22'!C23+'23 24'!C8+'23 24'!C23+'25 26'!C8+'25 26'!C23+'27 28'!C8+'27 28'!C23+'29 30'!C8+'29 30'!C23+'31'!C8</f>
        <v>4392.13</v>
      </c>
      <c r="D8" s="39">
        <f>+'1 2'!D8+'1 2'!D23+'3 4'!D8+'3 4'!D23+'5 6'!D8+'5 6'!D23+'7 8'!D8+'7 8'!D23+'9 10'!D8+'9 10'!D23+'11 12'!D8+'11 12'!D23+'13 14'!D8+'13 14'!D23+'15 16'!D8+'15 16'!D23+'17 18'!D8+'17 18'!D23+'19 20'!D8+'19 20'!D23+'21 22'!D8+'21 22'!D23+'23 24'!D8+'23 24'!D23+'25 26'!D8+'25 26'!D23+'27 28'!D8+'27 28'!D23+'29 30'!D8+'29 30'!D23+'31'!D8</f>
        <v>154519.59999999998</v>
      </c>
      <c r="E8" s="39">
        <f>+'1 2'!E8+'1 2'!E23+'3 4'!E8+'3 4'!E23+'5 6'!E8+'5 6'!E23+'7 8'!E8+'7 8'!E23+'9 10'!E8+'9 10'!E23+'11 12'!E8+'11 12'!E23+'13 14'!E8+'13 14'!E23+'15 16'!E8+'15 16'!E23+'17 18'!E8+'17 18'!E23+'19 20'!E8+'19 20'!E23+'21 22'!E8+'21 22'!E23+'23 24'!E8+'23 24'!E23+'25 26'!E8+'25 26'!E23+'27 28'!E8+'27 28'!E23+'29 30'!E8+'29 30'!E23+'31'!E8</f>
        <v>87.997</v>
      </c>
      <c r="F8" s="39">
        <f>+'1 2'!F8+'1 2'!F23+'3 4'!F8+'3 4'!F23+'5 6'!F8+'5 6'!F23+'7 8'!F8+'7 8'!F23+'9 10'!F8+'9 10'!F23+'11 12'!F8+'11 12'!F23+'13 14'!F8+'13 14'!F23+'15 16'!F8+'15 16'!F23+'17 18'!F8+'17 18'!F23+'19 20'!F8+'19 20'!F23+'21 22'!F8+'21 22'!F23+'23 24'!F8+'23 24'!F23+'25 26'!F8+'25 26'!F23+'27 28'!F8+'27 28'!F23+'29 30'!F8+'29 30'!F23+'31'!F8</f>
        <v>3095.6</v>
      </c>
      <c r="G8" s="39">
        <f>+'1 2'!G8+'1 2'!G23+'3 4'!G8+'3 4'!G23+'5 6'!G8+'5 6'!G23+'7 8'!G8+'7 8'!G23+'9 10'!G8+'9 10'!G23+'11 12'!G8+'11 12'!G23+'13 14'!G8+'13 14'!G23+'15 16'!G8+'15 16'!G23+'17 18'!G8+'17 18'!G23+'19 20'!G8+'19 20'!G23+'21 22'!G8+'21 22'!G23+'23 24'!G8+'23 24'!G23+'25 26'!G8+'25 26'!G23+'27 28'!G8+'27 28'!G23+'29 30'!G8+'29 30'!G23+'31'!G8</f>
        <v>4304.1329999999998</v>
      </c>
      <c r="H8" s="39">
        <f>+'1 2'!H8+'1 2'!H23+'3 4'!H8+'3 4'!H23+'5 6'!H8+'5 6'!H23+'7 8'!H8+'7 8'!H23+'9 10'!H8+'9 10'!H23+'11 12'!H8+'11 12'!H23+'13 14'!H8+'13 14'!H23+'15 16'!H8+'15 16'!H23+'17 18'!H8+'17 18'!H23+'19 20'!H8+'19 20'!H23+'21 22'!H8+'21 22'!H23+'23 24'!H8+'23 24'!H23+'25 26'!H8+'25 26'!H23+'27 28'!H8+'27 28'!H23+'29 30'!H8+'29 30'!H23+'31'!H8</f>
        <v>151424</v>
      </c>
      <c r="I8" s="59">
        <v>167008.52900000001</v>
      </c>
      <c r="J8" s="59">
        <v>6493324.5</v>
      </c>
      <c r="K8" s="59">
        <f>+C8-I8</f>
        <v>-162616.399</v>
      </c>
      <c r="L8" s="59">
        <f>+D8-J8</f>
        <v>-6338804.9000000004</v>
      </c>
      <c r="M8" s="59">
        <v>6109.3209999999999</v>
      </c>
      <c r="N8" s="59">
        <v>238093.9</v>
      </c>
      <c r="O8" s="59">
        <f>+M8-E8</f>
        <v>6021.3239999999996</v>
      </c>
      <c r="P8" s="59">
        <f>+N8-F8</f>
        <v>234998.3</v>
      </c>
    </row>
    <row r="9" spans="1:16" x14ac:dyDescent="0.55000000000000004">
      <c r="A9" s="20">
        <v>2</v>
      </c>
      <c r="B9" s="139" t="s">
        <v>27</v>
      </c>
      <c r="C9" s="39">
        <f>+'1 2'!C9+'1 2'!C24+'3 4'!C9+'3 4'!C24+'5 6'!C9+'5 6'!C24+'7 8'!C9+'7 8'!C24+'9 10'!C9+'9 10'!C24+'11 12'!C9+'11 12'!C24+'13 14'!C9+'13 14'!C24+'15 16'!C9+'15 16'!C24+'17 18'!C9+'17 18'!C24+'19 20'!C9+'19 20'!C24+'21 22'!C9+'21 22'!C24+'23 24'!C9+'23 24'!C24+'25 26'!C9+'25 26'!C24+'27 28'!C9+'27 28'!C24+'29 30'!C9+'29 30'!C24+'31'!C9</f>
        <v>2374.0500000000002</v>
      </c>
      <c r="D9" s="39">
        <f>+'1 2'!D9+'1 2'!D24+'3 4'!D9+'3 4'!D24+'5 6'!D9+'5 6'!D24+'7 8'!D9+'7 8'!D24+'9 10'!D9+'9 10'!D24+'11 12'!D9+'11 12'!D24+'13 14'!D9+'13 14'!D24+'15 16'!D9+'15 16'!D24+'17 18'!D9+'17 18'!D24+'19 20'!D9+'19 20'!D24+'21 22'!D9+'21 22'!D24+'23 24'!D9+'23 24'!D24+'25 26'!D9+'25 26'!D24+'27 28'!D9+'27 28'!D24+'29 30'!D9+'29 30'!D24+'31'!D9</f>
        <v>78512.600000000006</v>
      </c>
      <c r="E9" s="39">
        <f>+'1 2'!E9+'1 2'!E24+'3 4'!E9+'3 4'!E24+'5 6'!E9+'5 6'!E24+'7 8'!E9+'7 8'!E24+'9 10'!E9+'9 10'!E24+'11 12'!E9+'11 12'!E24+'13 14'!E9+'13 14'!E24+'15 16'!E9+'15 16'!E24+'17 18'!E9+'17 18'!E24+'19 20'!E9+'19 20'!E24+'21 22'!E9+'21 22'!E24+'23 24'!E9+'23 24'!E24+'25 26'!E9+'25 26'!E24+'27 28'!E9+'27 28'!E24+'29 30'!E9+'29 30'!E24+'31'!E9</f>
        <v>0</v>
      </c>
      <c r="F9" s="39">
        <f>+'1 2'!F9+'1 2'!F24+'3 4'!F9+'3 4'!F24+'5 6'!F9+'5 6'!F24+'7 8'!F9+'7 8'!F24+'9 10'!F9+'9 10'!F24+'11 12'!F9+'11 12'!F24+'13 14'!F9+'13 14'!F24+'15 16'!F9+'15 16'!F24+'17 18'!F9+'17 18'!F24+'19 20'!F9+'19 20'!F24+'21 22'!F9+'21 22'!F24+'23 24'!F9+'23 24'!F24+'25 26'!F9+'25 26'!F24+'27 28'!F9+'27 28'!F24+'29 30'!F9+'29 30'!F24+'31'!F9</f>
        <v>0</v>
      </c>
      <c r="G9" s="39">
        <f>+'1 2'!G9+'1 2'!G24+'3 4'!G9+'3 4'!G24+'5 6'!G9+'5 6'!G24+'7 8'!G9+'7 8'!G24+'9 10'!G9+'9 10'!G24+'11 12'!G9+'11 12'!G24+'13 14'!G9+'13 14'!G24+'15 16'!G9+'15 16'!G24+'17 18'!G9+'17 18'!G24+'19 20'!G9+'19 20'!G24+'21 22'!G9+'21 22'!G24+'23 24'!G9+'23 24'!G24+'25 26'!G9+'25 26'!G24+'27 28'!G9+'27 28'!G24+'29 30'!G9+'29 30'!G24+'31'!G9</f>
        <v>2374.0500000000002</v>
      </c>
      <c r="H9" s="39">
        <f>+'1 2'!H9+'1 2'!H24+'3 4'!H9+'3 4'!H24+'5 6'!H9+'5 6'!H24+'7 8'!H9+'7 8'!H24+'9 10'!H9+'9 10'!H24+'11 12'!H9+'11 12'!H24+'13 14'!H9+'13 14'!H24+'15 16'!H9+'15 16'!H24+'17 18'!H9+'17 18'!H24+'19 20'!H9+'19 20'!H24+'21 22'!H9+'21 22'!H24+'23 24'!H9+'23 24'!H24+'25 26'!H9+'25 26'!H24+'27 28'!H9+'27 28'!H24+'29 30'!H9+'29 30'!H24+'31'!H9</f>
        <v>78512.600000000006</v>
      </c>
      <c r="I9" s="59">
        <v>50895.88</v>
      </c>
      <c r="J9" s="59">
        <v>1922802.8</v>
      </c>
      <c r="K9" s="59">
        <f t="shared" ref="K9:L13" si="0">+C9-I9</f>
        <v>-48521.829999999994</v>
      </c>
      <c r="L9" s="59">
        <f t="shared" si="0"/>
        <v>-1844290.2</v>
      </c>
      <c r="M9" s="59">
        <v>705.55899999999997</v>
      </c>
      <c r="N9" s="59">
        <v>26630</v>
      </c>
      <c r="O9" s="59">
        <f t="shared" ref="O9:P13" si="1">+M9-E9</f>
        <v>705.55899999999997</v>
      </c>
      <c r="P9" s="59">
        <f t="shared" si="1"/>
        <v>26630</v>
      </c>
    </row>
    <row r="10" spans="1:16" x14ac:dyDescent="0.55000000000000004">
      <c r="A10" s="20">
        <v>3</v>
      </c>
      <c r="B10" s="85" t="s">
        <v>28</v>
      </c>
      <c r="C10" s="39">
        <f>+'1 2'!C10+'1 2'!C25+'3 4'!C10+'3 4'!C25+'5 6'!C10+'5 6'!C25+'7 8'!C10+'7 8'!C25+'9 10'!C10+'9 10'!C25+'11 12'!C10+'11 12'!C25+'13 14'!C10+'13 14'!C25+'15 16'!C10+'15 16'!C25+'17 18'!C10+'17 18'!C25+'19 20'!C10+'19 20'!C25+'21 22'!C10+'21 22'!C25+'23 24'!C10+'23 24'!C25+'25 26'!C10+'25 26'!C25+'27 28'!C10+'27 28'!C25+'29 30'!C10+'29 30'!C25+'31'!C10</f>
        <v>1639.8899999999999</v>
      </c>
      <c r="D10" s="39">
        <f>+'1 2'!D10+'1 2'!D25+'3 4'!D10+'3 4'!D25+'5 6'!D10+'5 6'!D25+'7 8'!D10+'7 8'!D25+'9 10'!D10+'9 10'!D25+'11 12'!D10+'11 12'!D25+'13 14'!D10+'13 14'!D25+'15 16'!D10+'15 16'!D25+'17 18'!D10+'17 18'!D25+'19 20'!D10+'19 20'!D25+'21 22'!D10+'21 22'!D25+'23 24'!D10+'23 24'!D25+'25 26'!D10+'25 26'!D25+'27 28'!D10+'27 28'!D25+'29 30'!D10+'29 30'!D25+'31'!D10</f>
        <v>57089.799999999996</v>
      </c>
      <c r="E10" s="39">
        <f>+'1 2'!E10+'1 2'!E25+'3 4'!E10+'3 4'!E25+'5 6'!E10+'5 6'!E25+'7 8'!E10+'7 8'!E25+'9 10'!E10+'9 10'!E25+'11 12'!E10+'11 12'!E25+'13 14'!E10+'13 14'!E25+'15 16'!E10+'15 16'!E25+'17 18'!E10+'17 18'!E25+'19 20'!E10+'19 20'!E25+'21 22'!E10+'21 22'!E25+'23 24'!E10+'23 24'!E25+'25 26'!E10+'25 26'!E25+'27 28'!E10+'27 28'!E25+'29 30'!E10+'29 30'!E25+'31'!E10</f>
        <v>15</v>
      </c>
      <c r="F10" s="39">
        <f>+'1 2'!F10+'1 2'!F25+'3 4'!F10+'3 4'!F25+'5 6'!F10+'5 6'!F25+'7 8'!F10+'7 8'!F25+'9 10'!F10+'9 10'!F25+'11 12'!F10+'11 12'!F25+'13 14'!F10+'13 14'!F25+'15 16'!F10+'15 16'!F25+'17 18'!F10+'17 18'!F25+'19 20'!F10+'19 20'!F25+'21 22'!F10+'21 22'!F25+'23 24'!F10+'23 24'!F25+'25 26'!F10+'25 26'!F25+'27 28'!F10+'27 28'!F25+'29 30'!F10+'29 30'!F25+'31'!F10</f>
        <v>522.20000000000005</v>
      </c>
      <c r="G10" s="39">
        <f>+'1 2'!G10+'1 2'!G25+'3 4'!G10+'3 4'!G25+'5 6'!G10+'5 6'!G25+'7 8'!G10+'7 8'!G25+'9 10'!G10+'9 10'!G25+'11 12'!G10+'11 12'!G25+'13 14'!G10+'13 14'!G25+'15 16'!G10+'15 16'!G25+'17 18'!G10+'17 18'!G25+'19 20'!G10+'19 20'!G25+'21 22'!G10+'21 22'!G25+'23 24'!G10+'23 24'!G25+'25 26'!G10+'25 26'!G25+'27 28'!G10+'27 28'!G25+'29 30'!G10+'29 30'!G25+'31'!G10</f>
        <v>1624.8899999999999</v>
      </c>
      <c r="H10" s="39">
        <f>+'1 2'!H10+'1 2'!H25+'3 4'!H10+'3 4'!H25+'5 6'!H10+'5 6'!H25+'7 8'!H10+'7 8'!H25+'9 10'!H10+'9 10'!H25+'11 12'!H10+'11 12'!H25+'13 14'!H10+'13 14'!H25+'15 16'!H10+'15 16'!H25+'17 18'!H10+'17 18'!H25+'19 20'!H10+'19 20'!H25+'21 22'!H10+'21 22'!H25+'23 24'!H10+'23 24'!H25+'25 26'!H10+'25 26'!H25+'27 28'!H10+'27 28'!H25+'29 30'!H10+'29 30'!H25+'31'!H10</f>
        <v>56567.6</v>
      </c>
      <c r="I10" s="59">
        <v>67174.410999999993</v>
      </c>
      <c r="J10" s="59">
        <v>2594340.2000000002</v>
      </c>
      <c r="K10" s="59">
        <f t="shared" si="0"/>
        <v>-65534.520999999993</v>
      </c>
      <c r="L10" s="59">
        <f t="shared" si="0"/>
        <v>-2537250.4000000004</v>
      </c>
      <c r="M10" s="59">
        <v>1083.9639999999999</v>
      </c>
      <c r="N10" s="59">
        <v>41990</v>
      </c>
      <c r="O10" s="59">
        <f t="shared" si="1"/>
        <v>1068.9639999999999</v>
      </c>
      <c r="P10" s="59">
        <f t="shared" si="1"/>
        <v>41467.800000000003</v>
      </c>
    </row>
    <row r="11" spans="1:16" x14ac:dyDescent="0.55000000000000004">
      <c r="A11" s="20">
        <v>4</v>
      </c>
      <c r="B11" s="86" t="s">
        <v>29</v>
      </c>
      <c r="C11" s="39">
        <f>+'1 2'!C11+'1 2'!C26+'3 4'!C11+'3 4'!C26+'5 6'!C11+'5 6'!C26+'7 8'!C11+'7 8'!C26+'9 10'!C11+'9 10'!C26+'11 12'!C11+'11 12'!C26+'13 14'!C11+'13 14'!C26+'15 16'!C11+'15 16'!C26+'17 18'!C11+'17 18'!C26+'19 20'!C11+'19 20'!C26+'21 22'!C11+'21 22'!C26+'23 24'!C11+'23 24'!C26+'25 26'!C11+'25 26'!C26+'27 28'!C11+'27 28'!C26+'29 30'!C11+'29 30'!C26+'31'!C11</f>
        <v>17099.39</v>
      </c>
      <c r="D11" s="39">
        <f>+'1 2'!D11+'1 2'!D26+'3 4'!D11+'3 4'!D26+'5 6'!D11+'5 6'!D26+'7 8'!D11+'7 8'!D26+'9 10'!D11+'9 10'!D26+'11 12'!D11+'11 12'!D26+'13 14'!D11+'13 14'!D26+'15 16'!D11+'15 16'!D26+'17 18'!D11+'17 18'!D26+'19 20'!D11+'19 20'!D26+'21 22'!D11+'21 22'!D26+'23 24'!D11+'23 24'!D26+'25 26'!D11+'25 26'!D26+'27 28'!D11+'27 28'!D26+'29 30'!D11+'29 30'!D26+'31'!D11</f>
        <v>567196.4</v>
      </c>
      <c r="E11" s="39">
        <f>+'1 2'!E11+'1 2'!E26+'3 4'!E11+'3 4'!E26+'5 6'!E11+'5 6'!E26+'7 8'!E11+'7 8'!E26+'9 10'!E11+'9 10'!E26+'11 12'!E11+'11 12'!E26+'13 14'!E11+'13 14'!E26+'15 16'!E11+'15 16'!E26+'17 18'!E11+'17 18'!E26+'19 20'!E11+'19 20'!E26+'21 22'!E11+'21 22'!E26+'23 24'!E11+'23 24'!E26+'25 26'!E11+'25 26'!E26+'27 28'!E11+'27 28'!E26+'29 30'!E11+'29 30'!E26+'31'!E11</f>
        <v>2985.5630000000001</v>
      </c>
      <c r="F11" s="39">
        <f>+'1 2'!F11+'1 2'!F26+'3 4'!F11+'3 4'!F26+'5 6'!F11+'5 6'!F26+'7 8'!F11+'7 8'!F26+'9 10'!F11+'9 10'!F26+'11 12'!F11+'11 12'!F26+'13 14'!F11+'13 14'!F26+'15 16'!F11+'15 16'!F26+'17 18'!F11+'17 18'!F26+'19 20'!F11+'19 20'!F26+'21 22'!F11+'21 22'!F26+'23 24'!F11+'23 24'!F26+'25 26'!F11+'25 26'!F26+'27 28'!F11+'27 28'!F26+'29 30'!F11+'29 30'!F26+'31'!F11</f>
        <v>99031.3</v>
      </c>
      <c r="G11" s="39">
        <f>+'1 2'!G11+'1 2'!G26+'3 4'!G11+'3 4'!G26+'5 6'!G11+'5 6'!G26+'7 8'!G11+'7 8'!G26+'9 10'!G11+'9 10'!G26+'11 12'!G11+'11 12'!G26+'13 14'!G11+'13 14'!G26+'15 16'!G11+'15 16'!G26+'17 18'!G11+'17 18'!G26+'19 20'!G11+'19 20'!G26+'21 22'!G11+'21 22'!G26+'23 24'!G11+'23 24'!G26+'25 26'!G11+'25 26'!G26+'27 28'!G11+'27 28'!G26+'29 30'!G11+'29 30'!G26+'31'!G11</f>
        <v>14113.826999999999</v>
      </c>
      <c r="H11" s="39">
        <f>+'1 2'!H11+'1 2'!H26+'3 4'!H11+'3 4'!H26+'5 6'!H11+'5 6'!H26+'7 8'!H11+'7 8'!H26+'9 10'!H11+'9 10'!H26+'11 12'!H11+'11 12'!H26+'13 14'!H11+'13 14'!H26+'15 16'!H11+'15 16'!H26+'17 18'!H11+'17 18'!H26+'19 20'!H11+'19 20'!H26+'21 22'!H11+'21 22'!H26+'23 24'!H11+'23 24'!H26+'25 26'!H11+'25 26'!H26+'27 28'!H11+'27 28'!H26+'29 30'!H11+'29 30'!H26+'31'!H11</f>
        <v>468165.1</v>
      </c>
      <c r="I11" s="59">
        <v>169807.1</v>
      </c>
      <c r="J11" s="59">
        <v>5092537.5999999996</v>
      </c>
      <c r="K11" s="59">
        <f t="shared" si="0"/>
        <v>-152707.71000000002</v>
      </c>
      <c r="L11" s="59">
        <f t="shared" si="0"/>
        <v>-4525341.1999999993</v>
      </c>
      <c r="M11" s="59">
        <v>29077.261999999999</v>
      </c>
      <c r="N11" s="59">
        <v>872027.7</v>
      </c>
      <c r="O11" s="59">
        <f t="shared" si="1"/>
        <v>26091.699000000001</v>
      </c>
      <c r="P11" s="59">
        <f t="shared" si="1"/>
        <v>772996.39999999991</v>
      </c>
    </row>
    <row r="12" spans="1:16" x14ac:dyDescent="0.55000000000000004">
      <c r="A12" s="20">
        <v>5</v>
      </c>
      <c r="B12" s="86" t="s">
        <v>25</v>
      </c>
      <c r="C12" s="39">
        <f>+'1 2'!C12+'1 2'!C27+'3 4'!C12+'3 4'!C27+'5 6'!C12+'5 6'!C27+'7 8'!C12+'7 8'!C27+'9 10'!C12+'9 10'!C27+'11 12'!C12+'11 12'!C27+'13 14'!C12+'13 14'!C27+'15 16'!C12+'15 16'!C27+'17 18'!C12+'17 18'!C27+'19 20'!C12+'19 20'!C27+'21 22'!C12+'21 22'!C27+'23 24'!C12+'23 24'!C27+'25 26'!C12+'25 26'!C27+'27 28'!C12+'27 28'!C27+'29 30'!C12+'29 30'!C27+'31'!C12</f>
        <v>499.67</v>
      </c>
      <c r="D12" s="39">
        <f>+'1 2'!D12+'1 2'!D27+'3 4'!D12+'3 4'!D27+'5 6'!D12+'5 6'!D27+'7 8'!D12+'7 8'!D27+'9 10'!D12+'9 10'!D27+'11 12'!D12+'11 12'!D27+'13 14'!D12+'13 14'!D27+'15 16'!D12+'15 16'!D27+'17 18'!D12+'17 18'!D27+'19 20'!D12+'19 20'!D27+'21 22'!D12+'21 22'!D27+'23 24'!D12+'23 24'!D27+'25 26'!D12+'25 26'!D27+'27 28'!D12+'27 28'!D27+'29 30'!D12+'29 30'!D27+'31'!D12</f>
        <v>22570.300000000003</v>
      </c>
      <c r="E12" s="39">
        <f>+'1 2'!E12+'1 2'!E27+'3 4'!E12+'3 4'!E27+'5 6'!E12+'5 6'!E27+'7 8'!E12+'7 8'!E27+'9 10'!E12+'9 10'!E27+'11 12'!E12+'11 12'!E27+'13 14'!E12+'13 14'!E27+'15 16'!E12+'15 16'!E27+'17 18'!E12+'17 18'!E27+'19 20'!E12+'19 20'!E27+'21 22'!E12+'21 22'!E27+'23 24'!E12+'23 24'!E27+'25 26'!E12+'25 26'!E27+'27 28'!E12+'27 28'!E27+'29 30'!E12+'29 30'!E27+'31'!E12</f>
        <v>0</v>
      </c>
      <c r="F12" s="39">
        <f>+'1 2'!F12+'1 2'!F27+'3 4'!F12+'3 4'!F27+'5 6'!F12+'5 6'!F27+'7 8'!F12+'7 8'!F27+'9 10'!F12+'9 10'!F27+'11 12'!F12+'11 12'!F27+'13 14'!F12+'13 14'!F27+'15 16'!F12+'15 16'!F27+'17 18'!F12+'17 18'!F27+'19 20'!F12+'19 20'!F27+'21 22'!F12+'21 22'!F27+'23 24'!F12+'23 24'!F27+'25 26'!F12+'25 26'!F27+'27 28'!F12+'27 28'!F27+'29 30'!F12+'29 30'!F27+'31'!F12</f>
        <v>0</v>
      </c>
      <c r="G12" s="39">
        <f>+'1 2'!G12+'1 2'!G27+'3 4'!G12+'3 4'!G27+'5 6'!G12+'5 6'!G27+'7 8'!G12+'7 8'!G27+'9 10'!G12+'9 10'!G27+'11 12'!G12+'11 12'!G27+'13 14'!G12+'13 14'!G27+'15 16'!G12+'15 16'!G27+'17 18'!G12+'17 18'!G27+'19 20'!G12+'19 20'!G27+'21 22'!G12+'21 22'!G27+'23 24'!G12+'23 24'!G27+'25 26'!G12+'25 26'!G27+'27 28'!G12+'27 28'!G27+'29 30'!G12+'29 30'!G27+'31'!G12</f>
        <v>499.67</v>
      </c>
      <c r="H12" s="39">
        <f>+'1 2'!H12+'1 2'!H27+'3 4'!H12+'3 4'!H27+'5 6'!H12+'5 6'!H27+'7 8'!H12+'7 8'!H27+'9 10'!H12+'9 10'!H27+'11 12'!H12+'11 12'!H27+'13 14'!H12+'13 14'!H27+'15 16'!H12+'15 16'!H27+'17 18'!H12+'17 18'!H27+'19 20'!H12+'19 20'!H27+'21 22'!H12+'21 22'!H27+'23 24'!H12+'23 24'!H27+'25 26'!H12+'25 26'!H27+'27 28'!H12+'27 28'!H27+'29 30'!H12+'29 30'!H27+'31'!H12</f>
        <v>22570.300000000003</v>
      </c>
      <c r="I12" s="59">
        <v>38974.589999999997</v>
      </c>
      <c r="J12" s="59">
        <v>1168852.3999999999</v>
      </c>
      <c r="K12" s="59">
        <f>+C12-I12</f>
        <v>-38474.92</v>
      </c>
      <c r="L12" s="59">
        <f t="shared" si="0"/>
        <v>-1146282.0999999999</v>
      </c>
      <c r="M12" s="59">
        <v>8250.0820000000003</v>
      </c>
      <c r="N12" s="59">
        <v>247421.2</v>
      </c>
      <c r="O12" s="59">
        <f t="shared" si="1"/>
        <v>8250.0820000000003</v>
      </c>
      <c r="P12" s="59">
        <f t="shared" si="1"/>
        <v>247421.2</v>
      </c>
    </row>
    <row r="13" spans="1:16" s="23" customFormat="1" ht="27" thickBot="1" x14ac:dyDescent="0.6">
      <c r="B13" s="24" t="s">
        <v>7</v>
      </c>
      <c r="C13" s="39">
        <f>+'1 2'!C13+'1 2'!C28+'3 4'!C13+'3 4'!C28+'5 6'!C13+'5 6'!C28+'7 8'!C13+'7 8'!C28+'9 10'!C13+'9 10'!C28+'11 12'!C13+'11 12'!C28+'13 14'!C13+'13 14'!C28+'15 16'!C13+'15 16'!C28+'17 18'!C13+'17 18'!C28+'19 20'!C13+'19 20'!C28+'21 22'!C13+'21 22'!C28+'23 24'!C13+'23 24'!C28+'25 26'!C13+'25 26'!C28+'27 28'!C13+'27 28'!C28+'29 30'!C13+'29 30'!C28+'31'!C13</f>
        <v>26005.129999999997</v>
      </c>
      <c r="D13" s="39">
        <f>+'1 2'!D13+'1 2'!D28+'3 4'!D13+'3 4'!D28+'5 6'!D13+'5 6'!D28+'7 8'!D13+'7 8'!D28+'9 10'!D13+'9 10'!D28+'11 12'!D13+'11 12'!D28+'13 14'!D13+'13 14'!D28+'15 16'!D13+'15 16'!D28+'17 18'!D13+'17 18'!D28+'19 20'!D13+'19 20'!D28+'21 22'!D13+'21 22'!D28+'23 24'!D13+'23 24'!D28+'25 26'!D13+'25 26'!D28+'27 28'!D13+'27 28'!D28+'29 30'!D13+'29 30'!D28+'31'!D13</f>
        <v>879888.70000000019</v>
      </c>
      <c r="E13" s="39">
        <f>+'1 2'!E13+'1 2'!E28+'3 4'!E13+'3 4'!E28+'5 6'!E13+'5 6'!E28+'7 8'!E13+'7 8'!E28+'9 10'!E13+'9 10'!E28+'11 12'!E13+'11 12'!E28+'13 14'!E13+'13 14'!E28+'15 16'!E13+'15 16'!E28+'17 18'!E13+'17 18'!E28+'19 20'!E13+'19 20'!E28+'21 22'!E13+'21 22'!E28+'23 24'!E13+'23 24'!E28+'25 26'!E13+'25 26'!E28+'27 28'!E13+'27 28'!E28+'29 30'!E13+'29 30'!E28+'31'!E13</f>
        <v>3088.56</v>
      </c>
      <c r="F13" s="39">
        <f>+'1 2'!F13+'1 2'!F28+'3 4'!F13+'3 4'!F28+'5 6'!F13+'5 6'!F28+'7 8'!F13+'7 8'!F28+'9 10'!F13+'9 10'!F28+'11 12'!F13+'11 12'!F28+'13 14'!F13+'13 14'!F28+'15 16'!F13+'15 16'!F28+'17 18'!F13+'17 18'!F28+'19 20'!F13+'19 20'!F28+'21 22'!F13+'21 22'!F28+'23 24'!F13+'23 24'!F28+'25 26'!F13+'25 26'!F28+'27 28'!F13+'27 28'!F28+'29 30'!F13+'29 30'!F28+'31'!F13</f>
        <v>102649.09999999999</v>
      </c>
      <c r="G13" s="39">
        <f>+'1 2'!G13+'1 2'!G28+'3 4'!G13+'3 4'!G28+'5 6'!G13+'5 6'!G28+'7 8'!G13+'7 8'!G28+'9 10'!G13+'9 10'!G28+'11 12'!G13+'11 12'!G28+'13 14'!G13+'13 14'!G28+'15 16'!G13+'15 16'!G28+'17 18'!G13+'17 18'!G28+'19 20'!G13+'19 20'!G28+'21 22'!G13+'21 22'!G28+'23 24'!G13+'23 24'!G28+'25 26'!G13+'25 26'!G28+'27 28'!G13+'27 28'!G28+'29 30'!G13+'29 30'!G28+'31'!G13</f>
        <v>22916.57</v>
      </c>
      <c r="H13" s="39">
        <f>+'1 2'!H13+'1 2'!H28+'3 4'!H13+'3 4'!H28+'5 6'!H13+'5 6'!H28+'7 8'!H13+'7 8'!H28+'9 10'!H13+'9 10'!H28+'11 12'!H13+'11 12'!H28+'13 14'!H13+'13 14'!H28+'15 16'!H13+'15 16'!H28+'17 18'!H13+'17 18'!H28+'19 20'!H13+'19 20'!H28+'21 22'!H13+'21 22'!H28+'23 24'!H13+'23 24'!H28+'25 26'!H13+'25 26'!H28+'27 28'!H13+'27 28'!H28+'29 30'!H13+'29 30'!H28+'31'!H13</f>
        <v>777239.60000000009</v>
      </c>
      <c r="I13" s="38">
        <f>SUM(I8:I12)</f>
        <v>493860.51</v>
      </c>
      <c r="J13" s="38">
        <f>SUM(J8:J12)</f>
        <v>17271857.5</v>
      </c>
      <c r="K13" s="59">
        <f>+C13-I13</f>
        <v>-467855.38</v>
      </c>
      <c r="L13" s="59">
        <f t="shared" si="0"/>
        <v>-16391968.800000001</v>
      </c>
      <c r="M13" s="38">
        <f>SUM(M8:M12)</f>
        <v>45226.188000000002</v>
      </c>
      <c r="N13" s="38">
        <v>1177348.8</v>
      </c>
      <c r="O13" s="59">
        <f t="shared" si="1"/>
        <v>42137.628000000004</v>
      </c>
      <c r="P13" s="59">
        <f t="shared" si="1"/>
        <v>1074699.7</v>
      </c>
    </row>
    <row r="14" spans="1:16" ht="27" thickTop="1" x14ac:dyDescent="0.55000000000000004">
      <c r="C14" s="39" t="e">
        <f>+'1 2'!C14+'1 2'!C29+'3 4'!C14+'3 4'!C29+'5 6'!C14+'5 6'!C29+'7 8'!C14+'7 8'!C29+'9 10'!C14+'9 10'!C29+'11 12'!C14+'11 12'!C29+'13 14'!C14+'13 14'!C29+'15 16'!C14+'15 16'!C29+'17 18'!C14+'17 18'!C29+'19 20'!C14+'19 20'!C29+'21 22'!C14+'21 22'!C29+'23 24'!C14+'23 24'!C29+'25 26'!C14+'25 26'!C29+'27 28'!C14+'27 28'!C29+'29 30'!C14+'29 30'!C29+'31'!C14</f>
        <v>#VALUE!</v>
      </c>
      <c r="I14" s="35">
        <f>+I13-493860.51</f>
        <v>0</v>
      </c>
      <c r="J14" s="35">
        <f>+J13-17271857.5</f>
        <v>0</v>
      </c>
      <c r="K14" s="35" t="e">
        <f>+C14-I14</f>
        <v>#VALUE!</v>
      </c>
    </row>
    <row r="15" spans="1:16" x14ac:dyDescent="0.55000000000000004">
      <c r="C15" s="60"/>
    </row>
    <row r="16" spans="1:16" x14ac:dyDescent="0.55000000000000004">
      <c r="A16" s="25"/>
      <c r="B16" s="25"/>
      <c r="C16" s="61"/>
      <c r="D16" s="61"/>
      <c r="E16" s="61"/>
      <c r="F16" s="61"/>
      <c r="G16" s="61"/>
      <c r="H16" s="61"/>
    </row>
    <row r="17" spans="1:16" s="21" customFormat="1" x14ac:dyDescent="0.55000000000000004">
      <c r="A17" s="20"/>
      <c r="B17" s="20"/>
      <c r="C17" s="62"/>
      <c r="D17" s="62"/>
      <c r="E17" s="62"/>
      <c r="F17" s="62"/>
      <c r="G17" s="62"/>
      <c r="H17" s="62"/>
      <c r="I17" s="35"/>
      <c r="J17" s="35"/>
      <c r="K17" s="35"/>
      <c r="L17" s="35"/>
      <c r="M17" s="35"/>
      <c r="N17" s="35"/>
      <c r="O17" s="35"/>
      <c r="P17" s="35"/>
    </row>
    <row r="18" spans="1:16" s="21" customFormat="1" x14ac:dyDescent="0.55000000000000004">
      <c r="A18" s="20"/>
      <c r="B18" s="20"/>
      <c r="C18" s="35"/>
      <c r="D18" s="35"/>
      <c r="E18" s="35"/>
      <c r="F18" s="35"/>
      <c r="G18" s="35"/>
      <c r="H18" s="55"/>
      <c r="I18" s="35"/>
      <c r="J18" s="35"/>
      <c r="K18" s="35"/>
      <c r="L18" s="35"/>
      <c r="M18" s="35"/>
      <c r="N18" s="35"/>
      <c r="O18" s="35"/>
      <c r="P18" s="35"/>
    </row>
    <row r="19" spans="1:16" s="21" customFormat="1" x14ac:dyDescent="0.55000000000000004">
      <c r="A19" s="20"/>
      <c r="B19" s="20"/>
      <c r="C19" s="35"/>
      <c r="D19" s="35"/>
      <c r="E19" s="35"/>
      <c r="F19" s="35"/>
      <c r="G19" s="35"/>
      <c r="H19" s="55"/>
      <c r="I19" s="35"/>
      <c r="J19" s="35"/>
      <c r="K19" s="35"/>
      <c r="L19" s="35"/>
      <c r="M19" s="35"/>
      <c r="N19" s="35"/>
      <c r="O19" s="35"/>
      <c r="P19" s="35"/>
    </row>
    <row r="22" spans="1:16" s="21" customFormat="1" x14ac:dyDescent="0.55000000000000004">
      <c r="A22" s="20"/>
      <c r="B22" s="20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</row>
  </sheetData>
  <mergeCells count="13">
    <mergeCell ref="C2:G2"/>
    <mergeCell ref="C3:G3"/>
    <mergeCell ref="C4:G4"/>
    <mergeCell ref="B6:B7"/>
    <mergeCell ref="C6:D6"/>
    <mergeCell ref="E6:F6"/>
    <mergeCell ref="G6:H6"/>
    <mergeCell ref="I6:L6"/>
    <mergeCell ref="M6:P6"/>
    <mergeCell ref="I7:J7"/>
    <mergeCell ref="K7:L7"/>
    <mergeCell ref="M7:N7"/>
    <mergeCell ref="O7:P7"/>
  </mergeCells>
  <pageMargins left="0.32666666666666666" right="0.14000000000000001" top="0.39200000000000002" bottom="0.75" header="0.3" footer="0.3"/>
  <pageSetup paperSize="9" scale="88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P3"/>
  <sheetViews>
    <sheetView topLeftCell="M1" workbookViewId="0">
      <selection activeCell="A2" sqref="A2:XFD2"/>
    </sheetView>
  </sheetViews>
  <sheetFormatPr defaultColWidth="8.25" defaultRowHeight="16.5" x14ac:dyDescent="0.35"/>
  <cols>
    <col min="1" max="1" width="8.75" style="15" bestFit="1" customWidth="1"/>
    <col min="2" max="31" width="8.25" style="16"/>
    <col min="32" max="32" width="8.25" style="17"/>
    <col min="33" max="16384" width="8.25" style="16"/>
  </cols>
  <sheetData>
    <row r="1" spans="1:42" x14ac:dyDescent="0.35">
      <c r="A1" s="16">
        <v>168</v>
      </c>
      <c r="B1" s="16">
        <v>169</v>
      </c>
      <c r="C1" s="16">
        <v>170</v>
      </c>
      <c r="D1" s="16">
        <v>171</v>
      </c>
      <c r="E1" s="16">
        <v>172</v>
      </c>
      <c r="F1" s="16">
        <v>173</v>
      </c>
      <c r="G1" s="16">
        <v>174</v>
      </c>
      <c r="H1" s="16">
        <v>175</v>
      </c>
      <c r="I1" s="16">
        <v>176</v>
      </c>
      <c r="J1" s="16">
        <v>177</v>
      </c>
      <c r="K1" s="16">
        <v>178</v>
      </c>
      <c r="L1" s="16">
        <v>179</v>
      </c>
      <c r="M1" s="16">
        <v>180</v>
      </c>
      <c r="N1" s="16">
        <v>181</v>
      </c>
      <c r="O1" s="16">
        <v>182</v>
      </c>
      <c r="P1" s="16">
        <v>183</v>
      </c>
      <c r="Q1" s="16">
        <v>184</v>
      </c>
      <c r="R1" s="16">
        <v>185</v>
      </c>
      <c r="S1" s="16">
        <v>186</v>
      </c>
      <c r="T1" s="16">
        <v>187</v>
      </c>
      <c r="U1" s="16">
        <v>188</v>
      </c>
      <c r="V1" s="16">
        <v>189</v>
      </c>
      <c r="W1" s="16">
        <v>190</v>
      </c>
      <c r="X1" s="16">
        <v>191</v>
      </c>
      <c r="Y1" s="16">
        <v>192</v>
      </c>
      <c r="Z1" s="16">
        <v>193</v>
      </c>
      <c r="AA1" s="16">
        <v>194</v>
      </c>
      <c r="AB1" s="16">
        <v>195</v>
      </c>
      <c r="AC1" s="16">
        <v>196</v>
      </c>
      <c r="AD1" s="16">
        <v>197</v>
      </c>
      <c r="AE1" s="16">
        <v>198</v>
      </c>
    </row>
    <row r="2" spans="1:42" x14ac:dyDescent="0.35">
      <c r="A2" s="15" t="s">
        <v>30</v>
      </c>
      <c r="B2" s="15" t="s">
        <v>31</v>
      </c>
      <c r="C2" s="15" t="s">
        <v>32</v>
      </c>
      <c r="D2" s="15" t="s">
        <v>33</v>
      </c>
      <c r="E2" s="15" t="s">
        <v>34</v>
      </c>
      <c r="F2" s="15" t="s">
        <v>35</v>
      </c>
      <c r="G2" s="15" t="s">
        <v>36</v>
      </c>
      <c r="H2" s="15" t="s">
        <v>37</v>
      </c>
      <c r="I2" s="15" t="s">
        <v>38</v>
      </c>
      <c r="J2" s="15" t="s">
        <v>39</v>
      </c>
      <c r="K2" s="15" t="s">
        <v>40</v>
      </c>
      <c r="L2" s="15" t="s">
        <v>41</v>
      </c>
      <c r="M2" s="15" t="s">
        <v>42</v>
      </c>
      <c r="N2" s="15" t="s">
        <v>43</v>
      </c>
      <c r="O2" s="15" t="s">
        <v>44</v>
      </c>
      <c r="P2" s="15" t="s">
        <v>45</v>
      </c>
      <c r="Q2" s="15" t="s">
        <v>46</v>
      </c>
      <c r="R2" s="15" t="s">
        <v>47</v>
      </c>
      <c r="S2" s="15" t="s">
        <v>48</v>
      </c>
      <c r="T2" s="15" t="s">
        <v>49</v>
      </c>
      <c r="U2" s="15" t="s">
        <v>50</v>
      </c>
      <c r="V2" s="15" t="s">
        <v>51</v>
      </c>
      <c r="W2" s="15" t="s">
        <v>52</v>
      </c>
      <c r="X2" s="15" t="s">
        <v>53</v>
      </c>
      <c r="Y2" s="15" t="s">
        <v>54</v>
      </c>
      <c r="Z2" s="15" t="s">
        <v>55</v>
      </c>
      <c r="AA2" s="15" t="s">
        <v>56</v>
      </c>
      <c r="AB2" s="15" t="s">
        <v>57</v>
      </c>
      <c r="AC2" s="15" t="s">
        <v>58</v>
      </c>
      <c r="AD2" s="15" t="s">
        <v>59</v>
      </c>
      <c r="AE2" s="15" t="s">
        <v>60</v>
      </c>
      <c r="AF2" s="18"/>
      <c r="AG2" s="15"/>
      <c r="AH2" s="15"/>
      <c r="AI2" s="15"/>
      <c r="AJ2" s="15"/>
      <c r="AK2" s="15"/>
      <c r="AL2" s="15"/>
      <c r="AM2" s="15"/>
      <c r="AN2" s="15"/>
      <c r="AO2" s="15"/>
      <c r="AP2" s="15"/>
    </row>
    <row r="3" spans="1:42" x14ac:dyDescent="0.3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8"/>
    </row>
  </sheetData>
  <phoneticPr fontId="1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AM63"/>
  <sheetViews>
    <sheetView zoomScale="104" zoomScaleNormal="104" workbookViewId="0">
      <pane xSplit="3" ySplit="2" topLeftCell="D33" activePane="bottomRight" state="frozen"/>
      <selection pane="topRight" activeCell="B1" sqref="B1"/>
      <selection pane="bottomLeft" activeCell="A2" sqref="A2"/>
      <selection pane="bottomRight" activeCell="J7" sqref="J7"/>
    </sheetView>
  </sheetViews>
  <sheetFormatPr defaultColWidth="14.125" defaultRowHeight="18" customHeight="1" x14ac:dyDescent="0.2"/>
  <cols>
    <col min="1" max="1" width="1.5" style="68" customWidth="1"/>
    <col min="2" max="2" width="5.375" style="68" customWidth="1"/>
    <col min="3" max="3" width="12.375" style="68" bestFit="1" customWidth="1"/>
    <col min="4" max="4" width="11.5" style="71" bestFit="1" customWidth="1"/>
    <col min="5" max="7" width="11.5" style="68" bestFit="1" customWidth="1"/>
    <col min="8" max="8" width="12.125" style="68" bestFit="1" customWidth="1"/>
    <col min="9" max="9" width="11.5" style="68" bestFit="1" customWidth="1"/>
    <col min="10" max="10" width="11.25" style="68" bestFit="1" customWidth="1"/>
    <col min="11" max="11" width="11.5" style="68" bestFit="1" customWidth="1"/>
    <col min="12" max="12" width="12.375" style="68" bestFit="1" customWidth="1"/>
    <col min="13" max="15" width="11.5" style="68" bestFit="1" customWidth="1"/>
    <col min="16" max="17" width="10.5" style="68" bestFit="1" customWidth="1"/>
    <col min="18" max="18" width="10.875" style="68" customWidth="1"/>
    <col min="19" max="19" width="10.875" style="68" bestFit="1" customWidth="1"/>
    <col min="20" max="21" width="10.5" style="68" bestFit="1" customWidth="1"/>
    <col min="22" max="22" width="10.875" style="68" bestFit="1" customWidth="1"/>
    <col min="23" max="23" width="11.125" style="68" bestFit="1" customWidth="1"/>
    <col min="24" max="24" width="10.875" style="68" customWidth="1"/>
    <col min="25" max="25" width="11" style="68" bestFit="1" customWidth="1"/>
    <col min="26" max="26" width="10.5" style="68" bestFit="1" customWidth="1"/>
    <col min="27" max="27" width="12.375" style="68" bestFit="1" customWidth="1"/>
    <col min="28" max="28" width="11.5" style="68" customWidth="1"/>
    <col min="29" max="29" width="10.5" style="68" bestFit="1" customWidth="1"/>
    <col min="30" max="30" width="11.25" style="68" bestFit="1" customWidth="1"/>
    <col min="31" max="31" width="11.5" style="68" bestFit="1" customWidth="1"/>
    <col min="32" max="32" width="12.375" style="68" bestFit="1" customWidth="1"/>
    <col min="33" max="33" width="11.5" style="68" bestFit="1" customWidth="1"/>
    <col min="34" max="34" width="13.875" style="68" customWidth="1"/>
    <col min="35" max="35" width="14.25" style="68" bestFit="1" customWidth="1"/>
    <col min="36" max="36" width="13.375" style="68" bestFit="1" customWidth="1"/>
    <col min="37" max="37" width="1" style="68" customWidth="1"/>
    <col min="38" max="39" width="9.75" style="69" customWidth="1"/>
    <col min="40" max="16384" width="14.125" style="68"/>
  </cols>
  <sheetData>
    <row r="1" spans="1:39" ht="9" customHeight="1" thickBot="1" x14ac:dyDescent="0.25">
      <c r="A1" s="74"/>
      <c r="B1" s="74"/>
      <c r="C1" s="74"/>
      <c r="D1" s="73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3"/>
    </row>
    <row r="2" spans="1:39" ht="18" customHeight="1" x14ac:dyDescent="0.2">
      <c r="A2" s="74"/>
      <c r="B2" s="152" t="s">
        <v>21</v>
      </c>
      <c r="C2" s="97" t="s">
        <v>22</v>
      </c>
      <c r="D2" s="91">
        <v>45566</v>
      </c>
      <c r="E2" s="91">
        <v>45567</v>
      </c>
      <c r="F2" s="91">
        <v>45568</v>
      </c>
      <c r="G2" s="91">
        <v>45569</v>
      </c>
      <c r="H2" s="91">
        <v>45570</v>
      </c>
      <c r="I2" s="91">
        <v>45571</v>
      </c>
      <c r="J2" s="91">
        <v>45572</v>
      </c>
      <c r="K2" s="91">
        <v>45573</v>
      </c>
      <c r="L2" s="91">
        <v>45574</v>
      </c>
      <c r="M2" s="91">
        <v>45575</v>
      </c>
      <c r="N2" s="91">
        <v>45576</v>
      </c>
      <c r="O2" s="91">
        <v>45577</v>
      </c>
      <c r="P2" s="91">
        <v>45578</v>
      </c>
      <c r="Q2" s="91">
        <v>45579</v>
      </c>
      <c r="R2" s="91">
        <v>45580</v>
      </c>
      <c r="S2" s="91">
        <v>45581</v>
      </c>
      <c r="T2" s="91">
        <v>45582</v>
      </c>
      <c r="U2" s="91">
        <v>45583</v>
      </c>
      <c r="V2" s="91">
        <v>45584</v>
      </c>
      <c r="W2" s="91">
        <v>45585</v>
      </c>
      <c r="X2" s="91">
        <v>45586</v>
      </c>
      <c r="Y2" s="91">
        <v>45587</v>
      </c>
      <c r="Z2" s="91">
        <v>45588</v>
      </c>
      <c r="AA2" s="91">
        <v>45589</v>
      </c>
      <c r="AB2" s="91">
        <v>45590</v>
      </c>
      <c r="AC2" s="91">
        <v>45591</v>
      </c>
      <c r="AD2" s="91">
        <v>45592</v>
      </c>
      <c r="AE2" s="91">
        <v>45593</v>
      </c>
      <c r="AF2" s="91">
        <v>45594</v>
      </c>
      <c r="AG2" s="91">
        <v>45595</v>
      </c>
      <c r="AH2" s="90"/>
      <c r="AI2" s="83" t="s">
        <v>15</v>
      </c>
      <c r="AJ2" s="90"/>
      <c r="AK2" s="73"/>
      <c r="AL2" s="101" t="s">
        <v>24</v>
      </c>
      <c r="AM2" s="109"/>
    </row>
    <row r="3" spans="1:39" s="134" customFormat="1" ht="18" customHeight="1" x14ac:dyDescent="0.2">
      <c r="B3" s="153"/>
      <c r="C3" s="86" t="s">
        <v>26</v>
      </c>
      <c r="D3" s="135">
        <v>1534.07</v>
      </c>
      <c r="E3" s="135">
        <v>1331.94</v>
      </c>
      <c r="F3" s="135">
        <v>1526.12</v>
      </c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>
        <f>SUM(D3:AG3)</f>
        <v>4392.13</v>
      </c>
      <c r="AI3" s="135">
        <v>120424.08</v>
      </c>
      <c r="AJ3" s="135">
        <f>+AH3-AI3</f>
        <v>-116031.95</v>
      </c>
      <c r="AK3" s="136"/>
      <c r="AL3" s="137"/>
      <c r="AM3" s="138"/>
    </row>
    <row r="4" spans="1:39" s="134" customFormat="1" ht="18" customHeight="1" x14ac:dyDescent="0.2">
      <c r="B4" s="153"/>
      <c r="C4" s="139" t="s">
        <v>27</v>
      </c>
      <c r="D4" s="135">
        <v>1046.1500000000001</v>
      </c>
      <c r="E4" s="135">
        <v>627.42999999999995</v>
      </c>
      <c r="F4" s="135">
        <v>700.47</v>
      </c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>
        <f>SUM(D4:AG4)</f>
        <v>2374.0500000000002</v>
      </c>
      <c r="AI4" s="135">
        <v>71708.75</v>
      </c>
      <c r="AJ4" s="135">
        <f t="shared" ref="AJ4:AJ8" si="0">+AH4-AI4</f>
        <v>-69334.7</v>
      </c>
      <c r="AK4" s="136"/>
      <c r="AL4" s="137"/>
      <c r="AM4" s="138"/>
    </row>
    <row r="5" spans="1:39" s="69" customFormat="1" ht="18" customHeight="1" x14ac:dyDescent="0.2">
      <c r="A5" s="75"/>
      <c r="B5" s="153"/>
      <c r="C5" s="85" t="s">
        <v>28</v>
      </c>
      <c r="D5" s="92">
        <v>607.66999999999996</v>
      </c>
      <c r="E5" s="92">
        <v>560.58000000000004</v>
      </c>
      <c r="F5" s="92">
        <v>471.64</v>
      </c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>
        <f>SUM(D5:AG5)</f>
        <v>1639.8899999999999</v>
      </c>
      <c r="AI5" s="77">
        <v>29388.61</v>
      </c>
      <c r="AJ5" s="92">
        <f>+AH5-AI5</f>
        <v>-27748.720000000001</v>
      </c>
      <c r="AK5" s="73"/>
      <c r="AL5" s="102"/>
      <c r="AM5" s="110"/>
    </row>
    <row r="6" spans="1:39" s="69" customFormat="1" ht="18" customHeight="1" x14ac:dyDescent="0.2">
      <c r="A6" s="75"/>
      <c r="B6" s="153"/>
      <c r="C6" s="86" t="s">
        <v>29</v>
      </c>
      <c r="D6" s="92">
        <v>7915.28</v>
      </c>
      <c r="E6" s="92">
        <v>4042.15</v>
      </c>
      <c r="F6" s="92">
        <v>5141.96</v>
      </c>
      <c r="G6" s="92"/>
      <c r="H6" s="92"/>
      <c r="I6" s="92"/>
      <c r="J6" s="92"/>
      <c r="K6" s="92"/>
      <c r="L6" s="93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>
        <f>SUM(D6:AG6)</f>
        <v>17099.39</v>
      </c>
      <c r="AI6" s="77">
        <v>35387.300000000003</v>
      </c>
      <c r="AJ6" s="92">
        <f t="shared" si="0"/>
        <v>-18287.910000000003</v>
      </c>
      <c r="AK6" s="73"/>
      <c r="AL6" s="102"/>
      <c r="AM6" s="110"/>
    </row>
    <row r="7" spans="1:39" s="69" customFormat="1" ht="18" customHeight="1" x14ac:dyDescent="0.2">
      <c r="A7" s="75"/>
      <c r="B7" s="153"/>
      <c r="C7" s="86" t="s">
        <v>25</v>
      </c>
      <c r="D7" s="93">
        <v>92.98</v>
      </c>
      <c r="E7" s="93">
        <v>97.19</v>
      </c>
      <c r="F7" s="93">
        <v>309.5</v>
      </c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2">
        <f>SUM(D7:AG7)</f>
        <v>499.67</v>
      </c>
      <c r="AI7" s="124"/>
      <c r="AJ7" s="92">
        <f t="shared" si="0"/>
        <v>499.67</v>
      </c>
      <c r="AK7" s="73"/>
      <c r="AL7" s="125"/>
      <c r="AM7" s="126"/>
    </row>
    <row r="8" spans="1:39" s="69" customFormat="1" ht="18" customHeight="1" x14ac:dyDescent="0.2">
      <c r="A8" s="75"/>
      <c r="B8" s="153"/>
      <c r="C8" s="86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2">
        <f>SUM(D8:AG8)</f>
        <v>0</v>
      </c>
      <c r="AI8" s="124"/>
      <c r="AJ8" s="92">
        <f t="shared" si="0"/>
        <v>0</v>
      </c>
      <c r="AK8" s="73"/>
      <c r="AL8" s="125"/>
      <c r="AM8" s="126"/>
    </row>
    <row r="9" spans="1:39" s="69" customFormat="1" ht="18" customHeight="1" thickBot="1" x14ac:dyDescent="0.25">
      <c r="A9" s="75"/>
      <c r="B9" s="153"/>
      <c r="C9" s="94"/>
      <c r="D9" s="94">
        <v>8680.5300000000007</v>
      </c>
      <c r="E9" s="94">
        <v>7987.71</v>
      </c>
      <c r="F9" s="94">
        <v>8493.6299999999992</v>
      </c>
      <c r="G9" s="94">
        <v>9342.36</v>
      </c>
      <c r="H9" s="94">
        <v>7673.52</v>
      </c>
      <c r="I9" s="94">
        <v>8424.31</v>
      </c>
      <c r="J9" s="94">
        <v>10698.61</v>
      </c>
      <c r="K9" s="94">
        <v>7783.21</v>
      </c>
      <c r="L9" s="94">
        <v>7797.55</v>
      </c>
      <c r="M9" s="94">
        <v>9465.39</v>
      </c>
      <c r="N9" s="94">
        <v>7963.54</v>
      </c>
      <c r="O9" s="94">
        <v>7660.29</v>
      </c>
      <c r="P9" s="94">
        <v>8112.34</v>
      </c>
      <c r="Q9" s="94">
        <v>8871.7800000000007</v>
      </c>
      <c r="R9" s="94">
        <v>8186.07</v>
      </c>
      <c r="S9" s="94">
        <v>8567.39</v>
      </c>
      <c r="T9" s="94">
        <v>8533.3700000000008</v>
      </c>
      <c r="U9" s="94">
        <v>8254.25</v>
      </c>
      <c r="V9" s="94">
        <v>7890.7</v>
      </c>
      <c r="W9" s="94">
        <v>8247</v>
      </c>
      <c r="X9" s="94">
        <v>9226.56</v>
      </c>
      <c r="Y9" s="94">
        <v>7782.83</v>
      </c>
      <c r="Z9" s="94">
        <v>7818.29</v>
      </c>
      <c r="AA9" s="94">
        <v>8783.33</v>
      </c>
      <c r="AB9" s="94">
        <v>8245.94</v>
      </c>
      <c r="AC9" s="94">
        <v>8080.53</v>
      </c>
      <c r="AD9" s="94">
        <v>9423.49</v>
      </c>
      <c r="AE9" s="94">
        <v>9449.02</v>
      </c>
      <c r="AF9" s="94">
        <v>8257.7099999999991</v>
      </c>
      <c r="AG9" s="94">
        <v>8885.69</v>
      </c>
      <c r="AH9" s="92">
        <f>SUM(D9:AG9)</f>
        <v>254586.93999999994</v>
      </c>
      <c r="AI9" s="80">
        <v>256908.74</v>
      </c>
      <c r="AJ9" s="94">
        <f>+AH9-AI9</f>
        <v>-2321.8000000000466</v>
      </c>
      <c r="AK9" s="73"/>
      <c r="AL9" s="103"/>
      <c r="AM9" s="111"/>
    </row>
    <row r="10" spans="1:39" s="69" customFormat="1" ht="18" customHeight="1" thickTop="1" thickBot="1" x14ac:dyDescent="0.25">
      <c r="A10" s="75"/>
      <c r="B10" s="153"/>
      <c r="C10" s="95"/>
      <c r="D10" s="95">
        <f>+D3+D4+D5+D6+D7+D8</f>
        <v>11196.15</v>
      </c>
      <c r="E10" s="95">
        <f t="shared" ref="E10:AG10" si="1">+E3+E4+E5+E6+E7+E8</f>
        <v>6659.29</v>
      </c>
      <c r="F10" s="95">
        <f t="shared" si="1"/>
        <v>8149.6900000000005</v>
      </c>
      <c r="G10" s="95">
        <f>+G3+G4+G5+G6+G7+G8</f>
        <v>0</v>
      </c>
      <c r="H10" s="95">
        <f t="shared" si="1"/>
        <v>0</v>
      </c>
      <c r="I10" s="95">
        <f t="shared" si="1"/>
        <v>0</v>
      </c>
      <c r="J10" s="95">
        <f t="shared" si="1"/>
        <v>0</v>
      </c>
      <c r="K10" s="95">
        <f t="shared" si="1"/>
        <v>0</v>
      </c>
      <c r="L10" s="95">
        <f t="shared" si="1"/>
        <v>0</v>
      </c>
      <c r="M10" s="95">
        <f t="shared" si="1"/>
        <v>0</v>
      </c>
      <c r="N10" s="95">
        <f t="shared" si="1"/>
        <v>0</v>
      </c>
      <c r="O10" s="95">
        <f t="shared" si="1"/>
        <v>0</v>
      </c>
      <c r="P10" s="95">
        <f t="shared" si="1"/>
        <v>0</v>
      </c>
      <c r="Q10" s="95">
        <f t="shared" si="1"/>
        <v>0</v>
      </c>
      <c r="R10" s="95">
        <f t="shared" si="1"/>
        <v>0</v>
      </c>
      <c r="S10" s="95">
        <f t="shared" si="1"/>
        <v>0</v>
      </c>
      <c r="T10" s="95">
        <f t="shared" si="1"/>
        <v>0</v>
      </c>
      <c r="U10" s="95">
        <f t="shared" si="1"/>
        <v>0</v>
      </c>
      <c r="V10" s="95">
        <f t="shared" si="1"/>
        <v>0</v>
      </c>
      <c r="W10" s="95">
        <f t="shared" si="1"/>
        <v>0</v>
      </c>
      <c r="X10" s="95">
        <f t="shared" si="1"/>
        <v>0</v>
      </c>
      <c r="Y10" s="95">
        <f t="shared" si="1"/>
        <v>0</v>
      </c>
      <c r="Z10" s="95">
        <f t="shared" si="1"/>
        <v>0</v>
      </c>
      <c r="AA10" s="95">
        <f>+AA3+AA4+AA5+AA6+AA7+AA8</f>
        <v>0</v>
      </c>
      <c r="AB10" s="95">
        <f>+AB3+AB4+AB5+AB6+AB7+AB8</f>
        <v>0</v>
      </c>
      <c r="AC10" s="95">
        <f t="shared" si="1"/>
        <v>0</v>
      </c>
      <c r="AD10" s="95">
        <f t="shared" si="1"/>
        <v>0</v>
      </c>
      <c r="AE10" s="95">
        <f t="shared" si="1"/>
        <v>0</v>
      </c>
      <c r="AF10" s="95">
        <f t="shared" si="1"/>
        <v>0</v>
      </c>
      <c r="AG10" s="95">
        <f t="shared" si="1"/>
        <v>0</v>
      </c>
      <c r="AH10" s="95">
        <f>+AH3+AH4+AH5+AH6+AH7+AH8</f>
        <v>26005.129999999997</v>
      </c>
      <c r="AI10" s="95">
        <f>+AI3+AI4+AI5+AI6+AI7+AI8</f>
        <v>256908.74</v>
      </c>
      <c r="AJ10" s="95">
        <f>SUM(AJ3:AJ9)</f>
        <v>-233225.41000000003</v>
      </c>
      <c r="AK10" s="73"/>
      <c r="AL10" s="103"/>
      <c r="AM10" s="111"/>
    </row>
    <row r="11" spans="1:39" s="72" customFormat="1" ht="18" customHeight="1" thickBot="1" x14ac:dyDescent="0.25">
      <c r="A11" s="76"/>
      <c r="B11" s="153"/>
      <c r="C11" s="98" t="s">
        <v>23</v>
      </c>
      <c r="D11" s="96">
        <f t="shared" ref="D11:AG11" si="2">+D9-D10</f>
        <v>-2515.619999999999</v>
      </c>
      <c r="E11" s="96">
        <f t="shared" si="2"/>
        <v>1328.42</v>
      </c>
      <c r="F11" s="96">
        <f t="shared" si="2"/>
        <v>343.93999999999869</v>
      </c>
      <c r="G11" s="96">
        <f t="shared" si="2"/>
        <v>9342.36</v>
      </c>
      <c r="H11" s="96">
        <f t="shared" si="2"/>
        <v>7673.52</v>
      </c>
      <c r="I11" s="96">
        <f t="shared" si="2"/>
        <v>8424.31</v>
      </c>
      <c r="J11" s="96">
        <f t="shared" si="2"/>
        <v>10698.61</v>
      </c>
      <c r="K11" s="96">
        <f t="shared" si="2"/>
        <v>7783.21</v>
      </c>
      <c r="L11" s="96">
        <f t="shared" si="2"/>
        <v>7797.55</v>
      </c>
      <c r="M11" s="96">
        <f>+M9-M10</f>
        <v>9465.39</v>
      </c>
      <c r="N11" s="96">
        <f t="shared" si="2"/>
        <v>7963.54</v>
      </c>
      <c r="O11" s="96">
        <f t="shared" si="2"/>
        <v>7660.29</v>
      </c>
      <c r="P11" s="96">
        <f t="shared" si="2"/>
        <v>8112.34</v>
      </c>
      <c r="Q11" s="96">
        <f t="shared" si="2"/>
        <v>8871.7800000000007</v>
      </c>
      <c r="R11" s="96">
        <f t="shared" si="2"/>
        <v>8186.07</v>
      </c>
      <c r="S11" s="96">
        <f t="shared" si="2"/>
        <v>8567.39</v>
      </c>
      <c r="T11" s="96">
        <f t="shared" si="2"/>
        <v>8533.3700000000008</v>
      </c>
      <c r="U11" s="96">
        <f t="shared" si="2"/>
        <v>8254.25</v>
      </c>
      <c r="V11" s="96">
        <f>+V9-V10</f>
        <v>7890.7</v>
      </c>
      <c r="W11" s="96">
        <f t="shared" si="2"/>
        <v>8247</v>
      </c>
      <c r="X11" s="96">
        <f t="shared" si="2"/>
        <v>9226.56</v>
      </c>
      <c r="Y11" s="96">
        <f t="shared" si="2"/>
        <v>7782.83</v>
      </c>
      <c r="Z11" s="96">
        <f>+Z9-Z10</f>
        <v>7818.29</v>
      </c>
      <c r="AA11" s="96">
        <f>+AA9-AA10</f>
        <v>8783.33</v>
      </c>
      <c r="AB11" s="96">
        <f>+AB9-AB10</f>
        <v>8245.94</v>
      </c>
      <c r="AC11" s="96">
        <f>+AC9-AC10</f>
        <v>8080.53</v>
      </c>
      <c r="AD11" s="96">
        <f t="shared" si="2"/>
        <v>9423.49</v>
      </c>
      <c r="AE11" s="96">
        <f t="shared" si="2"/>
        <v>9449.02</v>
      </c>
      <c r="AF11" s="96">
        <f t="shared" si="2"/>
        <v>8257.7099999999991</v>
      </c>
      <c r="AG11" s="96">
        <f t="shared" si="2"/>
        <v>8885.69</v>
      </c>
      <c r="AH11" s="96">
        <f t="shared" ref="AH11" si="3">+AH9-AH10</f>
        <v>228581.80999999994</v>
      </c>
      <c r="AI11" s="96">
        <f>+AI9-AI10</f>
        <v>0</v>
      </c>
      <c r="AJ11" s="96">
        <f>+AJ9-AJ10</f>
        <v>230903.61</v>
      </c>
      <c r="AK11" s="73"/>
      <c r="AL11" s="103"/>
      <c r="AM11" s="111"/>
    </row>
    <row r="12" spans="1:39" s="71" customFormat="1" ht="18" customHeight="1" thickTop="1" x14ac:dyDescent="0.2">
      <c r="A12" s="73"/>
      <c r="B12" s="153"/>
      <c r="C12" s="86" t="s">
        <v>26</v>
      </c>
      <c r="D12" s="85">
        <v>53970.1</v>
      </c>
      <c r="E12" s="85">
        <v>46858.7</v>
      </c>
      <c r="F12" s="85">
        <v>53690.8</v>
      </c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92">
        <f>SUM(D12:AG12)</f>
        <v>154519.59999999998</v>
      </c>
      <c r="AI12" s="81">
        <v>4000102.2</v>
      </c>
      <c r="AJ12" s="85">
        <f>+AH12-AI12</f>
        <v>-3845582.6</v>
      </c>
      <c r="AK12" s="73"/>
      <c r="AL12" s="104"/>
      <c r="AM12" s="112"/>
    </row>
    <row r="13" spans="1:39" s="71" customFormat="1" ht="18" customHeight="1" x14ac:dyDescent="0.2">
      <c r="A13" s="73"/>
      <c r="B13" s="153"/>
      <c r="C13" s="139" t="s">
        <v>27</v>
      </c>
      <c r="D13" s="86">
        <v>34597.300000000003</v>
      </c>
      <c r="E13" s="86">
        <v>20750.2</v>
      </c>
      <c r="F13" s="86">
        <v>23165.1</v>
      </c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5"/>
      <c r="U13" s="85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92">
        <f>SUM(D13:AG13)</f>
        <v>78512.600000000006</v>
      </c>
      <c r="AI13" s="78">
        <v>2740436.8</v>
      </c>
      <c r="AJ13" s="85">
        <f>+AH13-AI13</f>
        <v>-2661924.1999999997</v>
      </c>
      <c r="AK13" s="73"/>
      <c r="AL13" s="102"/>
      <c r="AM13" s="110"/>
    </row>
    <row r="14" spans="1:39" s="71" customFormat="1" ht="18" customHeight="1" x14ac:dyDescent="0.2">
      <c r="A14" s="73"/>
      <c r="B14" s="153"/>
      <c r="C14" s="85" t="s">
        <v>28</v>
      </c>
      <c r="D14" s="86">
        <v>21155.3</v>
      </c>
      <c r="E14" s="86">
        <v>19515.400000000001</v>
      </c>
      <c r="F14" s="86">
        <v>16419.099999999999</v>
      </c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5"/>
      <c r="U14" s="85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92">
        <f>SUM(D14:AG14)</f>
        <v>57089.799999999996</v>
      </c>
      <c r="AI14" s="78">
        <v>1111240</v>
      </c>
      <c r="AJ14" s="85">
        <f t="shared" ref="AJ14:AJ16" si="4">+AH14-AI14</f>
        <v>-1054150.2</v>
      </c>
      <c r="AK14" s="73"/>
      <c r="AL14" s="102"/>
      <c r="AM14" s="110"/>
    </row>
    <row r="15" spans="1:39" s="71" customFormat="1" ht="18" customHeight="1" x14ac:dyDescent="0.2">
      <c r="A15" s="73"/>
      <c r="B15" s="153"/>
      <c r="C15" s="86" t="s">
        <v>29</v>
      </c>
      <c r="D15" s="86">
        <v>262552.90000000002</v>
      </c>
      <c r="E15" s="86">
        <v>134081.1</v>
      </c>
      <c r="F15" s="86">
        <v>170562.4</v>
      </c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5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92">
        <f>SUM(D15:AG15)</f>
        <v>567196.4</v>
      </c>
      <c r="AI15" s="78">
        <v>1277037.2</v>
      </c>
      <c r="AJ15" s="85">
        <f>+AH15-AI15</f>
        <v>-709840.79999999993</v>
      </c>
      <c r="AK15" s="73"/>
      <c r="AL15" s="102"/>
      <c r="AM15" s="110"/>
    </row>
    <row r="16" spans="1:39" s="71" customFormat="1" ht="18" customHeight="1" x14ac:dyDescent="0.2">
      <c r="A16" s="73"/>
      <c r="B16" s="153"/>
      <c r="C16" s="86" t="s">
        <v>25</v>
      </c>
      <c r="D16" s="93">
        <v>4200</v>
      </c>
      <c r="E16" s="93">
        <v>4390.1000000000004</v>
      </c>
      <c r="F16" s="93">
        <v>13980.2</v>
      </c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2">
        <f>SUM(D16:AG16)</f>
        <v>22570.300000000003</v>
      </c>
      <c r="AI16" s="84"/>
      <c r="AJ16" s="85">
        <f t="shared" si="4"/>
        <v>22570.300000000003</v>
      </c>
      <c r="AK16" s="73"/>
      <c r="AL16" s="125"/>
      <c r="AM16" s="126"/>
    </row>
    <row r="17" spans="1:39" s="71" customFormat="1" ht="18" customHeight="1" x14ac:dyDescent="0.2">
      <c r="A17" s="73"/>
      <c r="B17" s="153"/>
      <c r="C17" s="89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2"/>
      <c r="AI17" s="84"/>
      <c r="AJ17" s="89"/>
      <c r="AK17" s="73"/>
      <c r="AL17" s="125"/>
      <c r="AM17" s="126"/>
    </row>
    <row r="18" spans="1:39" s="71" customFormat="1" ht="18" customHeight="1" thickBot="1" x14ac:dyDescent="0.25">
      <c r="A18" s="73"/>
      <c r="B18" s="153"/>
      <c r="C18" s="88"/>
      <c r="D18" s="88">
        <v>309227.7</v>
      </c>
      <c r="E18" s="88">
        <v>284435</v>
      </c>
      <c r="F18" s="88">
        <v>301552.3</v>
      </c>
      <c r="G18" s="88">
        <v>334455.09999999998</v>
      </c>
      <c r="H18" s="88">
        <v>272839</v>
      </c>
      <c r="I18" s="88">
        <v>295737.5</v>
      </c>
      <c r="J18" s="88">
        <v>375223.8</v>
      </c>
      <c r="K18" s="88">
        <v>274643.20000000001</v>
      </c>
      <c r="L18" s="88">
        <v>273295.8</v>
      </c>
      <c r="M18" s="88">
        <v>335703.6</v>
      </c>
      <c r="N18" s="88">
        <v>279366.09999999998</v>
      </c>
      <c r="O18" s="88">
        <v>273138.8</v>
      </c>
      <c r="P18" s="88">
        <v>285500.09999999998</v>
      </c>
      <c r="Q18" s="88">
        <v>314115.09999999998</v>
      </c>
      <c r="R18" s="88">
        <v>290232.7</v>
      </c>
      <c r="S18" s="88">
        <v>303209.59999999998</v>
      </c>
      <c r="T18" s="88">
        <v>302006.40000000002</v>
      </c>
      <c r="U18" s="88">
        <v>291674.90000000002</v>
      </c>
      <c r="V18" s="88">
        <v>278409.2</v>
      </c>
      <c r="W18" s="88">
        <v>293282.40000000002</v>
      </c>
      <c r="X18" s="88">
        <v>330205.90000000002</v>
      </c>
      <c r="Y18" s="88">
        <v>279693.7</v>
      </c>
      <c r="Z18" s="88">
        <v>279660.79999999999</v>
      </c>
      <c r="AA18" s="88">
        <v>313675.90000000002</v>
      </c>
      <c r="AB18" s="88">
        <v>295012</v>
      </c>
      <c r="AC18" s="88">
        <v>289165.59999999998</v>
      </c>
      <c r="AD18" s="88">
        <v>334139.2</v>
      </c>
      <c r="AE18" s="88">
        <v>336906</v>
      </c>
      <c r="AF18" s="88">
        <v>296257.2</v>
      </c>
      <c r="AG18" s="133">
        <v>324964.2</v>
      </c>
      <c r="AH18" s="92">
        <f>SUM(D18:AG18)</f>
        <v>9047728.8000000007</v>
      </c>
      <c r="AI18" s="92">
        <v>9128816.1999999993</v>
      </c>
      <c r="AJ18" s="94">
        <f>+AH18-AI18</f>
        <v>-81087.39999999851</v>
      </c>
      <c r="AK18" s="73"/>
      <c r="AL18" s="103"/>
      <c r="AM18" s="111"/>
    </row>
    <row r="19" spans="1:39" s="71" customFormat="1" ht="18" customHeight="1" thickTop="1" thickBot="1" x14ac:dyDescent="0.25">
      <c r="A19" s="73"/>
      <c r="B19" s="153"/>
      <c r="C19" s="89"/>
      <c r="D19" s="89">
        <f>+D12+D13+D14+D15+D16</f>
        <v>376475.60000000003</v>
      </c>
      <c r="E19" s="89">
        <f t="shared" ref="E19:AH19" si="5">+E12+E13+E14+E15+E16</f>
        <v>225595.5</v>
      </c>
      <c r="F19" s="89">
        <f t="shared" si="5"/>
        <v>277817.60000000003</v>
      </c>
      <c r="G19" s="89">
        <f t="shared" si="5"/>
        <v>0</v>
      </c>
      <c r="H19" s="89">
        <f t="shared" si="5"/>
        <v>0</v>
      </c>
      <c r="I19" s="89">
        <f t="shared" si="5"/>
        <v>0</v>
      </c>
      <c r="J19" s="89">
        <f t="shared" si="5"/>
        <v>0</v>
      </c>
      <c r="K19" s="89">
        <f t="shared" si="5"/>
        <v>0</v>
      </c>
      <c r="L19" s="89">
        <f t="shared" si="5"/>
        <v>0</v>
      </c>
      <c r="M19" s="89">
        <f t="shared" si="5"/>
        <v>0</v>
      </c>
      <c r="N19" s="89">
        <f t="shared" si="5"/>
        <v>0</v>
      </c>
      <c r="O19" s="89">
        <f t="shared" si="5"/>
        <v>0</v>
      </c>
      <c r="P19" s="89">
        <f t="shared" si="5"/>
        <v>0</v>
      </c>
      <c r="Q19" s="89">
        <f t="shared" si="5"/>
        <v>0</v>
      </c>
      <c r="R19" s="89">
        <f t="shared" si="5"/>
        <v>0</v>
      </c>
      <c r="S19" s="89">
        <f t="shared" si="5"/>
        <v>0</v>
      </c>
      <c r="T19" s="89">
        <f t="shared" si="5"/>
        <v>0</v>
      </c>
      <c r="U19" s="89">
        <f t="shared" si="5"/>
        <v>0</v>
      </c>
      <c r="V19" s="89">
        <f t="shared" si="5"/>
        <v>0</v>
      </c>
      <c r="W19" s="89">
        <f t="shared" si="5"/>
        <v>0</v>
      </c>
      <c r="X19" s="89">
        <f t="shared" si="5"/>
        <v>0</v>
      </c>
      <c r="Y19" s="89">
        <f t="shared" si="5"/>
        <v>0</v>
      </c>
      <c r="Z19" s="89">
        <f t="shared" si="5"/>
        <v>0</v>
      </c>
      <c r="AA19" s="89">
        <f t="shared" si="5"/>
        <v>0</v>
      </c>
      <c r="AB19" s="89">
        <f t="shared" si="5"/>
        <v>0</v>
      </c>
      <c r="AC19" s="89">
        <f t="shared" si="5"/>
        <v>0</v>
      </c>
      <c r="AD19" s="89">
        <f t="shared" si="5"/>
        <v>0</v>
      </c>
      <c r="AE19" s="89">
        <f t="shared" si="5"/>
        <v>0</v>
      </c>
      <c r="AF19" s="89">
        <f t="shared" si="5"/>
        <v>0</v>
      </c>
      <c r="AG19" s="89">
        <f t="shared" si="5"/>
        <v>0</v>
      </c>
      <c r="AH19" s="89">
        <f t="shared" si="5"/>
        <v>879888.70000000007</v>
      </c>
      <c r="AI19" s="89">
        <f>+AI12+AI13+AI14+AI15+AI16</f>
        <v>9128816.1999999993</v>
      </c>
      <c r="AJ19" s="95"/>
      <c r="AK19" s="73"/>
      <c r="AL19" s="103"/>
      <c r="AM19" s="111"/>
    </row>
    <row r="20" spans="1:39" s="71" customFormat="1" ht="18" customHeight="1" thickBot="1" x14ac:dyDescent="0.25">
      <c r="A20" s="73"/>
      <c r="B20" s="154"/>
      <c r="C20" s="88"/>
      <c r="D20" s="88">
        <f>+D18-D19</f>
        <v>-67247.900000000023</v>
      </c>
      <c r="E20" s="88">
        <f>+E18-E19</f>
        <v>58839.5</v>
      </c>
      <c r="F20" s="88">
        <f t="shared" ref="F20:AG20" si="6">+F18-F19</f>
        <v>23734.699999999953</v>
      </c>
      <c r="G20" s="88">
        <f t="shared" si="6"/>
        <v>334455.09999999998</v>
      </c>
      <c r="H20" s="88">
        <f t="shared" si="6"/>
        <v>272839</v>
      </c>
      <c r="I20" s="88">
        <f t="shared" si="6"/>
        <v>295737.5</v>
      </c>
      <c r="J20" s="88">
        <f t="shared" si="6"/>
        <v>375223.8</v>
      </c>
      <c r="K20" s="88">
        <f t="shared" si="6"/>
        <v>274643.20000000001</v>
      </c>
      <c r="L20" s="88">
        <f t="shared" si="6"/>
        <v>273295.8</v>
      </c>
      <c r="M20" s="88">
        <f t="shared" si="6"/>
        <v>335703.6</v>
      </c>
      <c r="N20" s="88">
        <f t="shared" si="6"/>
        <v>279366.09999999998</v>
      </c>
      <c r="O20" s="88">
        <f t="shared" si="6"/>
        <v>273138.8</v>
      </c>
      <c r="P20" s="88">
        <f t="shared" si="6"/>
        <v>285500.09999999998</v>
      </c>
      <c r="Q20" s="88">
        <f t="shared" si="6"/>
        <v>314115.09999999998</v>
      </c>
      <c r="R20" s="88">
        <f t="shared" si="6"/>
        <v>290232.7</v>
      </c>
      <c r="S20" s="88">
        <f t="shared" si="6"/>
        <v>303209.59999999998</v>
      </c>
      <c r="T20" s="88">
        <f t="shared" si="6"/>
        <v>302006.40000000002</v>
      </c>
      <c r="U20" s="88">
        <f t="shared" si="6"/>
        <v>291674.90000000002</v>
      </c>
      <c r="V20" s="88">
        <f t="shared" si="6"/>
        <v>278409.2</v>
      </c>
      <c r="W20" s="88">
        <f t="shared" si="6"/>
        <v>293282.40000000002</v>
      </c>
      <c r="X20" s="88">
        <f t="shared" si="6"/>
        <v>330205.90000000002</v>
      </c>
      <c r="Y20" s="88">
        <f t="shared" si="6"/>
        <v>279693.7</v>
      </c>
      <c r="Z20" s="88">
        <f t="shared" si="6"/>
        <v>279660.79999999999</v>
      </c>
      <c r="AA20" s="88">
        <f t="shared" si="6"/>
        <v>313675.90000000002</v>
      </c>
      <c r="AB20" s="88">
        <f t="shared" si="6"/>
        <v>295012</v>
      </c>
      <c r="AC20" s="88">
        <f t="shared" si="6"/>
        <v>289165.59999999998</v>
      </c>
      <c r="AD20" s="88">
        <f t="shared" si="6"/>
        <v>334139.2</v>
      </c>
      <c r="AE20" s="88">
        <f t="shared" si="6"/>
        <v>336906</v>
      </c>
      <c r="AF20" s="88">
        <f t="shared" si="6"/>
        <v>296257.2</v>
      </c>
      <c r="AG20" s="88">
        <f t="shared" si="6"/>
        <v>324964.2</v>
      </c>
      <c r="AH20" s="88">
        <f t="shared" ref="AH20" si="7">+AH18-AH19</f>
        <v>8167840.1000000006</v>
      </c>
      <c r="AI20" s="88">
        <f t="shared" ref="AI20" si="8">+AI18-AI19</f>
        <v>0</v>
      </c>
      <c r="AJ20" s="88">
        <f t="shared" ref="AJ20" si="9">+AJ18-AJ19</f>
        <v>-81087.39999999851</v>
      </c>
      <c r="AK20" s="73"/>
      <c r="AL20" s="103"/>
      <c r="AM20" s="111"/>
    </row>
    <row r="21" spans="1:39" s="71" customFormat="1" ht="6.75" customHeight="1" x14ac:dyDescent="0.2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69"/>
      <c r="AM21" s="69"/>
    </row>
    <row r="22" spans="1:39" s="71" customFormat="1" ht="8.25" customHeight="1" x14ac:dyDescent="0.2">
      <c r="AL22" s="69"/>
      <c r="AM22" s="69"/>
    </row>
    <row r="23" spans="1:39" s="71" customFormat="1" ht="7.5" customHeight="1" thickBot="1" x14ac:dyDescent="0.25">
      <c r="A23" s="74"/>
      <c r="B23" s="74"/>
      <c r="C23" s="74"/>
      <c r="D23" s="73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3"/>
      <c r="AL23" s="69"/>
      <c r="AM23" s="69"/>
    </row>
    <row r="24" spans="1:39" s="71" customFormat="1" ht="18" customHeight="1" x14ac:dyDescent="0.2">
      <c r="A24" s="74"/>
      <c r="B24" s="155" t="s">
        <v>16</v>
      </c>
      <c r="C24" s="99" t="str">
        <f>+C2</f>
        <v>จำนวนลิตร</v>
      </c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117"/>
      <c r="AI24" s="83"/>
      <c r="AJ24" s="90"/>
      <c r="AK24" s="73"/>
      <c r="AL24" s="105" t="s">
        <v>24</v>
      </c>
      <c r="AM24" s="113"/>
    </row>
    <row r="25" spans="1:39" s="71" customFormat="1" ht="18" customHeight="1" x14ac:dyDescent="0.2">
      <c r="A25" s="75"/>
      <c r="B25" s="156"/>
      <c r="C25" s="86" t="s">
        <v>26</v>
      </c>
      <c r="D25" s="92">
        <v>61.997</v>
      </c>
      <c r="E25" s="92">
        <v>6</v>
      </c>
      <c r="F25" s="92">
        <v>20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86">
        <f>SUM(D25:AG25)</f>
        <v>87.997</v>
      </c>
      <c r="AI25" s="77">
        <v>1305.54</v>
      </c>
      <c r="AJ25" s="92">
        <f>+AH25-AI25</f>
        <v>-1217.5429999999999</v>
      </c>
      <c r="AK25" s="73"/>
      <c r="AL25" s="106"/>
      <c r="AM25" s="114"/>
    </row>
    <row r="26" spans="1:39" s="71" customFormat="1" ht="18" customHeight="1" x14ac:dyDescent="0.2">
      <c r="A26" s="75"/>
      <c r="B26" s="156"/>
      <c r="C26" s="139" t="s">
        <v>27</v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86">
        <f>SUM(D26:AG26)</f>
        <v>0</v>
      </c>
      <c r="AI26" s="77">
        <v>276.44</v>
      </c>
      <c r="AJ26" s="92">
        <f t="shared" ref="AJ26:AJ32" si="10">+AH26-AI26</f>
        <v>-276.44</v>
      </c>
      <c r="AK26" s="73"/>
      <c r="AL26" s="106"/>
      <c r="AM26" s="114"/>
    </row>
    <row r="27" spans="1:39" s="71" customFormat="1" ht="18" customHeight="1" x14ac:dyDescent="0.2">
      <c r="A27" s="75"/>
      <c r="B27" s="156"/>
      <c r="C27" s="85" t="s">
        <v>28</v>
      </c>
      <c r="D27" s="92">
        <v>15</v>
      </c>
      <c r="E27" s="92"/>
      <c r="F27" s="118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86">
        <f>SUM(D27:AG27)</f>
        <v>15</v>
      </c>
      <c r="AI27" s="77">
        <v>57.77</v>
      </c>
      <c r="AJ27" s="92">
        <f>+AH27-AI27</f>
        <v>-42.77</v>
      </c>
      <c r="AK27" s="73"/>
      <c r="AL27" s="106"/>
      <c r="AM27" s="114"/>
    </row>
    <row r="28" spans="1:39" s="71" customFormat="1" ht="18" customHeight="1" x14ac:dyDescent="0.2">
      <c r="A28" s="75"/>
      <c r="B28" s="156"/>
      <c r="C28" s="86" t="s">
        <v>29</v>
      </c>
      <c r="D28" s="92">
        <v>2645.442</v>
      </c>
      <c r="E28" s="92">
        <f>159.001-E25</f>
        <v>153.001</v>
      </c>
      <c r="F28" s="118">
        <f>207.12-F25</f>
        <v>187.12</v>
      </c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86">
        <f>SUM(D28:AG28)</f>
        <v>2985.5630000000001</v>
      </c>
      <c r="AI28" s="77">
        <v>438.78</v>
      </c>
      <c r="AJ28" s="92">
        <f>+AH28-AI28</f>
        <v>2546.7830000000004</v>
      </c>
      <c r="AK28" s="73"/>
      <c r="AL28" s="106"/>
      <c r="AM28" s="114"/>
    </row>
    <row r="29" spans="1:39" s="71" customFormat="1" ht="18.75" customHeight="1" x14ac:dyDescent="0.2">
      <c r="A29" s="75"/>
      <c r="B29" s="156"/>
      <c r="C29" s="86" t="s">
        <v>25</v>
      </c>
      <c r="D29" s="92"/>
      <c r="E29" s="92"/>
      <c r="F29" s="118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86">
        <f>SUM(D29:AG29)</f>
        <v>0</v>
      </c>
      <c r="AI29" s="77"/>
      <c r="AJ29" s="92"/>
      <c r="AK29" s="73"/>
      <c r="AL29" s="106"/>
      <c r="AM29" s="114"/>
    </row>
    <row r="30" spans="1:39" s="71" customFormat="1" ht="18" customHeight="1" thickBot="1" x14ac:dyDescent="0.25">
      <c r="A30" s="75"/>
      <c r="B30" s="156"/>
      <c r="C30" s="86"/>
      <c r="D30" s="93"/>
      <c r="E30" s="93"/>
      <c r="F30" s="119"/>
      <c r="G30" s="93"/>
      <c r="H30" s="93"/>
      <c r="I30" s="93"/>
      <c r="J30" s="92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86">
        <f>SUM(D30:AG30)</f>
        <v>0</v>
      </c>
      <c r="AI30" s="79"/>
      <c r="AJ30" s="93">
        <f t="shared" si="10"/>
        <v>0</v>
      </c>
      <c r="AK30" s="73"/>
      <c r="AL30" s="107"/>
      <c r="AM30" s="115"/>
    </row>
    <row r="31" spans="1:39" s="71" customFormat="1" ht="18" customHeight="1" thickBot="1" x14ac:dyDescent="0.25">
      <c r="A31" s="75"/>
      <c r="B31" s="156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>
        <f>SUM(D31:AG31)</f>
        <v>0</v>
      </c>
      <c r="AI31" s="80"/>
      <c r="AJ31" s="94"/>
      <c r="AK31" s="73"/>
      <c r="AL31" s="107"/>
      <c r="AM31" s="115"/>
    </row>
    <row r="32" spans="1:39" s="71" customFormat="1" ht="18" customHeight="1" thickTop="1" thickBot="1" x14ac:dyDescent="0.25">
      <c r="A32" s="75"/>
      <c r="B32" s="156"/>
      <c r="C32" s="95"/>
      <c r="D32" s="95"/>
      <c r="E32" s="95"/>
      <c r="F32" s="120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89"/>
      <c r="AH32" s="89" t="e">
        <f>+AH30+#REF!+AH27+AH26+AH25</f>
        <v>#REF!</v>
      </c>
      <c r="AI32" s="89" t="e">
        <f>+AI30+#REF!+AI27+AI26+AI25</f>
        <v>#REF!</v>
      </c>
      <c r="AJ32" s="95" t="e">
        <f t="shared" si="10"/>
        <v>#REF!</v>
      </c>
      <c r="AK32" s="73"/>
      <c r="AL32" s="107"/>
      <c r="AM32" s="115"/>
    </row>
    <row r="33" spans="1:39" s="71" customFormat="1" ht="18" customHeight="1" thickBot="1" x14ac:dyDescent="0.25">
      <c r="A33" s="76"/>
      <c r="B33" s="156"/>
      <c r="C33" s="98" t="s">
        <v>23</v>
      </c>
      <c r="D33" s="96"/>
      <c r="E33" s="96"/>
      <c r="F33" s="121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88"/>
      <c r="AH33" s="96"/>
      <c r="AI33" s="88" t="e">
        <f t="shared" ref="AI33" si="11">+AI31-AI32</f>
        <v>#REF!</v>
      </c>
      <c r="AJ33" s="96"/>
      <c r="AK33" s="73"/>
      <c r="AL33" s="107"/>
      <c r="AM33" s="115"/>
    </row>
    <row r="34" spans="1:39" s="71" customFormat="1" ht="18" customHeight="1" thickTop="1" x14ac:dyDescent="0.2">
      <c r="A34" s="73"/>
      <c r="B34" s="156"/>
      <c r="C34" s="86" t="s">
        <v>26</v>
      </c>
      <c r="D34" s="85">
        <v>2181</v>
      </c>
      <c r="E34" s="85">
        <v>211</v>
      </c>
      <c r="F34" s="85">
        <v>703.6</v>
      </c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>
        <f>SUM(D34:AG34)</f>
        <v>3095.6</v>
      </c>
      <c r="AI34" s="81">
        <v>43370</v>
      </c>
      <c r="AJ34" s="85">
        <f>+AH34-AI34</f>
        <v>-40274.400000000001</v>
      </c>
      <c r="AK34" s="73"/>
      <c r="AL34" s="108"/>
      <c r="AM34" s="116"/>
    </row>
    <row r="35" spans="1:39" s="71" customFormat="1" ht="18" customHeight="1" x14ac:dyDescent="0.2">
      <c r="A35" s="73"/>
      <c r="B35" s="156"/>
      <c r="C35" s="139" t="s">
        <v>27</v>
      </c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5">
        <f>SUM(D35:AG35)</f>
        <v>0</v>
      </c>
      <c r="AI35" s="78">
        <v>10561.6</v>
      </c>
      <c r="AJ35" s="85">
        <f t="shared" ref="AJ35:AJ38" si="12">+AH35-AI35</f>
        <v>-10561.6</v>
      </c>
      <c r="AK35" s="73"/>
      <c r="AL35" s="106"/>
      <c r="AM35" s="114"/>
    </row>
    <row r="36" spans="1:39" s="71" customFormat="1" ht="18" customHeight="1" x14ac:dyDescent="0.2">
      <c r="A36" s="73"/>
      <c r="B36" s="156"/>
      <c r="C36" s="85" t="s">
        <v>28</v>
      </c>
      <c r="D36" s="86">
        <v>522.20000000000005</v>
      </c>
      <c r="E36" s="86"/>
      <c r="F36" s="122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5">
        <f>SUM(D36:AG36)</f>
        <v>522.20000000000005</v>
      </c>
      <c r="AI36" s="78">
        <v>2174.3000000000002</v>
      </c>
      <c r="AJ36" s="85">
        <f t="shared" si="12"/>
        <v>-1652.1000000000001</v>
      </c>
      <c r="AK36" s="73"/>
      <c r="AL36" s="106"/>
      <c r="AM36" s="114"/>
    </row>
    <row r="37" spans="1:39" s="71" customFormat="1" ht="18" customHeight="1" x14ac:dyDescent="0.2">
      <c r="A37" s="73"/>
      <c r="B37" s="156"/>
      <c r="C37" s="86" t="s">
        <v>29</v>
      </c>
      <c r="D37" s="86">
        <v>87749.5</v>
      </c>
      <c r="E37" s="86">
        <f>5286-E34</f>
        <v>5075</v>
      </c>
      <c r="F37" s="122">
        <f>6910.4-703.6</f>
        <v>6206.7999999999993</v>
      </c>
      <c r="G37" s="86"/>
      <c r="H37" s="86"/>
      <c r="I37" s="100"/>
      <c r="J37" s="100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5">
        <f>SUM(D37:AG37)</f>
        <v>99031.3</v>
      </c>
      <c r="AI37" s="78">
        <v>15900</v>
      </c>
      <c r="AJ37" s="85">
        <f t="shared" si="12"/>
        <v>83131.3</v>
      </c>
      <c r="AK37" s="73"/>
      <c r="AL37" s="106"/>
      <c r="AM37" s="114"/>
    </row>
    <row r="38" spans="1:39" s="71" customFormat="1" ht="18" customHeight="1" x14ac:dyDescent="0.2">
      <c r="A38" s="73"/>
      <c r="B38" s="156"/>
      <c r="C38" s="86" t="s">
        <v>25</v>
      </c>
      <c r="D38" s="86"/>
      <c r="E38" s="86"/>
      <c r="F38" s="122"/>
      <c r="G38" s="86"/>
      <c r="H38" s="86"/>
      <c r="I38" s="100"/>
      <c r="J38" s="100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5">
        <f>SUM(D38:AG38)</f>
        <v>0</v>
      </c>
      <c r="AI38" s="78"/>
      <c r="AJ38" s="85">
        <f t="shared" si="12"/>
        <v>0</v>
      </c>
      <c r="AK38" s="73"/>
      <c r="AL38" s="106"/>
      <c r="AM38" s="114"/>
    </row>
    <row r="39" spans="1:39" s="71" customFormat="1" ht="18" customHeight="1" thickBot="1" x14ac:dyDescent="0.25">
      <c r="A39" s="73"/>
      <c r="B39" s="156"/>
      <c r="C39" s="86"/>
      <c r="D39" s="87"/>
      <c r="E39" s="87"/>
      <c r="F39" s="123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5">
        <f>SUM(D39:AG39)</f>
        <v>0</v>
      </c>
      <c r="AI39" s="84"/>
      <c r="AJ39" s="87">
        <f t="shared" ref="AJ39:AJ41" si="13">+AH39-AI39</f>
        <v>0</v>
      </c>
      <c r="AK39" s="73"/>
      <c r="AL39" s="107"/>
      <c r="AM39" s="115"/>
    </row>
    <row r="40" spans="1:39" s="71" customFormat="1" ht="18" customHeight="1" thickBot="1" x14ac:dyDescent="0.25">
      <c r="A40" s="73"/>
      <c r="B40" s="156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>
        <f>SUM(D40:AG40)</f>
        <v>0</v>
      </c>
      <c r="AI40" s="82"/>
      <c r="AJ40" s="88"/>
      <c r="AK40" s="73"/>
      <c r="AL40" s="107"/>
      <c r="AM40" s="115"/>
    </row>
    <row r="41" spans="1:39" s="71" customFormat="1" ht="18" customHeight="1" thickTop="1" thickBot="1" x14ac:dyDescent="0.25">
      <c r="A41" s="73"/>
      <c r="B41" s="156"/>
      <c r="C41" s="89"/>
      <c r="D41" s="89">
        <f t="shared" ref="D41:AG41" si="14">SUM(D34:D39)</f>
        <v>90452.7</v>
      </c>
      <c r="E41" s="89">
        <f t="shared" si="14"/>
        <v>5286</v>
      </c>
      <c r="F41" s="89">
        <f t="shared" si="14"/>
        <v>6910.4</v>
      </c>
      <c r="G41" s="89">
        <f t="shared" si="14"/>
        <v>0</v>
      </c>
      <c r="H41" s="89">
        <f t="shared" si="14"/>
        <v>0</v>
      </c>
      <c r="I41" s="89">
        <f t="shared" si="14"/>
        <v>0</v>
      </c>
      <c r="J41" s="89">
        <f t="shared" si="14"/>
        <v>0</v>
      </c>
      <c r="K41" s="89">
        <f t="shared" si="14"/>
        <v>0</v>
      </c>
      <c r="L41" s="89">
        <f t="shared" si="14"/>
        <v>0</v>
      </c>
      <c r="M41" s="89">
        <f t="shared" si="14"/>
        <v>0</v>
      </c>
      <c r="N41" s="89">
        <f t="shared" si="14"/>
        <v>0</v>
      </c>
      <c r="O41" s="89">
        <f t="shared" si="14"/>
        <v>0</v>
      </c>
      <c r="P41" s="89">
        <f t="shared" si="14"/>
        <v>0</v>
      </c>
      <c r="Q41" s="89">
        <f t="shared" si="14"/>
        <v>0</v>
      </c>
      <c r="R41" s="89">
        <f t="shared" si="14"/>
        <v>0</v>
      </c>
      <c r="S41" s="89">
        <f t="shared" si="14"/>
        <v>0</v>
      </c>
      <c r="T41" s="89">
        <f t="shared" si="14"/>
        <v>0</v>
      </c>
      <c r="U41" s="89">
        <f t="shared" si="14"/>
        <v>0</v>
      </c>
      <c r="V41" s="89">
        <f t="shared" si="14"/>
        <v>0</v>
      </c>
      <c r="W41" s="89">
        <f t="shared" si="14"/>
        <v>0</v>
      </c>
      <c r="X41" s="89">
        <f t="shared" si="14"/>
        <v>0</v>
      </c>
      <c r="Y41" s="89">
        <f t="shared" si="14"/>
        <v>0</v>
      </c>
      <c r="Z41" s="89">
        <f t="shared" si="14"/>
        <v>0</v>
      </c>
      <c r="AA41" s="89">
        <f t="shared" si="14"/>
        <v>0</v>
      </c>
      <c r="AB41" s="89">
        <f t="shared" si="14"/>
        <v>0</v>
      </c>
      <c r="AC41" s="89">
        <f t="shared" si="14"/>
        <v>0</v>
      </c>
      <c r="AD41" s="89">
        <f t="shared" si="14"/>
        <v>0</v>
      </c>
      <c r="AE41" s="89">
        <f t="shared" si="14"/>
        <v>0</v>
      </c>
      <c r="AF41" s="89">
        <f t="shared" si="14"/>
        <v>0</v>
      </c>
      <c r="AG41" s="89">
        <f t="shared" si="14"/>
        <v>0</v>
      </c>
      <c r="AH41" s="89" t="e">
        <f>+AH39+#REF!+AH37+AH35+AH34</f>
        <v>#REF!</v>
      </c>
      <c r="AI41" s="89" t="e">
        <f>+AI39+#REF!+AI37+AI35+AI34</f>
        <v>#REF!</v>
      </c>
      <c r="AJ41" s="88" t="e">
        <f t="shared" si="13"/>
        <v>#REF!</v>
      </c>
      <c r="AK41" s="73"/>
      <c r="AL41" s="107"/>
      <c r="AM41" s="115"/>
    </row>
    <row r="42" spans="1:39" s="69" customFormat="1" ht="18" customHeight="1" thickTop="1" thickBot="1" x14ac:dyDescent="0.25">
      <c r="A42" s="73"/>
      <c r="B42" s="157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 t="e">
        <f t="shared" ref="AI42" si="15">+AI40-AI41</f>
        <v>#REF!</v>
      </c>
      <c r="AJ42" s="88"/>
      <c r="AK42" s="73"/>
      <c r="AL42" s="107"/>
      <c r="AM42" s="115"/>
    </row>
    <row r="43" spans="1:39" s="69" customFormat="1" ht="8.25" customHeight="1" x14ac:dyDescent="0.2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</row>
    <row r="44" spans="1:39" s="69" customFormat="1" ht="18" customHeight="1" x14ac:dyDescent="0.2">
      <c r="C44" s="70"/>
      <c r="D44" s="69" t="e">
        <f>+#REF!/#REF!</f>
        <v>#REF!</v>
      </c>
      <c r="E44" s="69" t="e">
        <f>+#REF!/#REF!</f>
        <v>#REF!</v>
      </c>
      <c r="F44" s="69" t="e">
        <f>+#REF!/#REF!</f>
        <v>#REF!</v>
      </c>
      <c r="G44" s="69" t="e">
        <f>+#REF!/#REF!</f>
        <v>#REF!</v>
      </c>
      <c r="H44" s="69" t="e">
        <f>+#REF!/#REF!</f>
        <v>#REF!</v>
      </c>
      <c r="I44" s="69" t="e">
        <f>+#REF!/#REF!</f>
        <v>#REF!</v>
      </c>
      <c r="J44" s="69" t="e">
        <f>+#REF!/#REF!</f>
        <v>#REF!</v>
      </c>
      <c r="K44" s="69" t="e">
        <f>+#REF!/#REF!</f>
        <v>#REF!</v>
      </c>
      <c r="L44" s="69" t="e">
        <f>+#REF!/#REF!</f>
        <v>#REF!</v>
      </c>
      <c r="M44" s="69" t="e">
        <f>+#REF!/#REF!</f>
        <v>#REF!</v>
      </c>
      <c r="N44" s="69" t="e">
        <f>+#REF!/#REF!</f>
        <v>#REF!</v>
      </c>
      <c r="O44" s="69" t="e">
        <f>+#REF!/#REF!</f>
        <v>#REF!</v>
      </c>
      <c r="P44" s="69" t="e">
        <f>+#REF!/#REF!</f>
        <v>#REF!</v>
      </c>
      <c r="Q44" s="69" t="e">
        <f>+#REF!/#REF!</f>
        <v>#REF!</v>
      </c>
      <c r="R44" s="69" t="e">
        <f>+#REF!/#REF!</f>
        <v>#REF!</v>
      </c>
      <c r="S44" s="69" t="e">
        <f>+#REF!/#REF!</f>
        <v>#REF!</v>
      </c>
      <c r="T44" s="69" t="e">
        <f>+#REF!/#REF!</f>
        <v>#REF!</v>
      </c>
      <c r="U44" s="69" t="e">
        <f>+#REF!/#REF!</f>
        <v>#REF!</v>
      </c>
      <c r="V44" s="69" t="e">
        <f>+#REF!/#REF!</f>
        <v>#REF!</v>
      </c>
      <c r="W44" s="69" t="e">
        <f>+#REF!/#REF!</f>
        <v>#REF!</v>
      </c>
      <c r="X44" s="69" t="e">
        <f>+#REF!/#REF!</f>
        <v>#REF!</v>
      </c>
      <c r="Y44" s="69" t="e">
        <f>+#REF!/#REF!</f>
        <v>#REF!</v>
      </c>
      <c r="Z44" s="69" t="e">
        <f>+#REF!/#REF!</f>
        <v>#REF!</v>
      </c>
      <c r="AA44" s="69" t="e">
        <f>+#REF!/#REF!</f>
        <v>#REF!</v>
      </c>
      <c r="AB44" s="69" t="e">
        <f>+#REF!/#REF!</f>
        <v>#REF!</v>
      </c>
      <c r="AC44" s="69" t="e">
        <f>+#REF!/#REF!</f>
        <v>#REF!</v>
      </c>
      <c r="AD44" s="69" t="e">
        <f>+#REF!/#REF!</f>
        <v>#REF!</v>
      </c>
      <c r="AE44" s="69" t="e">
        <f>+#REF!/#REF!</f>
        <v>#REF!</v>
      </c>
      <c r="AF44" s="69" t="e">
        <f>+#REF!/#REF!</f>
        <v>#REF!</v>
      </c>
      <c r="AG44" s="69" t="e">
        <f>+#REF!/#REF!</f>
        <v>#REF!</v>
      </c>
    </row>
    <row r="45" spans="1:39" s="69" customFormat="1" ht="18" customHeight="1" x14ac:dyDescent="0.2">
      <c r="C45" s="70"/>
      <c r="D45" s="71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</row>
    <row r="46" spans="1:39" s="69" customFormat="1" ht="18" customHeight="1" x14ac:dyDescent="0.2">
      <c r="C46" s="70"/>
      <c r="D46" s="71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</row>
    <row r="47" spans="1:39" s="69" customFormat="1" ht="18" customHeight="1" x14ac:dyDescent="0.2">
      <c r="C47" s="70"/>
      <c r="D47" s="71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</row>
    <row r="48" spans="1:39" s="69" customFormat="1" ht="18" customHeight="1" x14ac:dyDescent="0.2">
      <c r="C48" s="70"/>
      <c r="D48" s="71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</row>
    <row r="49" spans="3:39" s="69" customFormat="1" ht="18" customHeight="1" x14ac:dyDescent="0.2">
      <c r="C49" s="70"/>
      <c r="D49" s="71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</row>
    <row r="50" spans="3:39" s="71" customFormat="1" ht="18" customHeight="1" x14ac:dyDescent="0.2">
      <c r="C50" s="70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AL50" s="69"/>
      <c r="AM50" s="69"/>
    </row>
    <row r="51" spans="3:39" s="71" customFormat="1" ht="18" customHeight="1" x14ac:dyDescent="0.2">
      <c r="C51" s="70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AL51" s="69"/>
      <c r="AM51" s="69"/>
    </row>
    <row r="52" spans="3:39" s="71" customFormat="1" ht="18" customHeight="1" x14ac:dyDescent="0.2">
      <c r="C52" s="70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AL52" s="69"/>
      <c r="AM52" s="69"/>
    </row>
    <row r="53" spans="3:39" s="71" customFormat="1" ht="18" customHeight="1" x14ac:dyDescent="0.2">
      <c r="C53" s="70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AL53" s="69"/>
      <c r="AM53" s="69"/>
    </row>
    <row r="54" spans="3:39" s="71" customFormat="1" ht="18" customHeight="1" x14ac:dyDescent="0.2">
      <c r="C54" s="70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AL54" s="69"/>
      <c r="AM54" s="69"/>
    </row>
    <row r="55" spans="3:39" s="71" customFormat="1" ht="18" customHeight="1" x14ac:dyDescent="0.2">
      <c r="C55" s="70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AL55" s="69"/>
      <c r="AM55" s="69"/>
    </row>
    <row r="56" spans="3:39" s="71" customFormat="1" ht="18" customHeight="1" x14ac:dyDescent="0.2">
      <c r="C56" s="70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AL56" s="69"/>
      <c r="AM56" s="69"/>
    </row>
    <row r="57" spans="3:39" s="71" customFormat="1" ht="18" customHeight="1" x14ac:dyDescent="0.2">
      <c r="C57" s="70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AL57" s="69"/>
      <c r="AM57" s="69"/>
    </row>
    <row r="58" spans="3:39" s="71" customFormat="1" ht="18" customHeight="1" x14ac:dyDescent="0.2">
      <c r="C58" s="70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AL58" s="69"/>
      <c r="AM58" s="69"/>
    </row>
    <row r="59" spans="3:39" s="71" customFormat="1" ht="18" customHeight="1" x14ac:dyDescent="0.2">
      <c r="C59" s="70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AL59" s="69"/>
      <c r="AM59" s="69"/>
    </row>
    <row r="60" spans="3:39" s="71" customFormat="1" ht="18" customHeight="1" x14ac:dyDescent="0.2">
      <c r="C60" s="70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AL60" s="69"/>
      <c r="AM60" s="69"/>
    </row>
    <row r="61" spans="3:39" s="71" customFormat="1" ht="18" customHeight="1" x14ac:dyDescent="0.2">
      <c r="C61" s="70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AL61" s="69"/>
      <c r="AM61" s="69"/>
    </row>
    <row r="62" spans="3:39" s="71" customFormat="1" ht="18" customHeight="1" x14ac:dyDescent="0.2">
      <c r="C62" s="70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AL62" s="69"/>
      <c r="AM62" s="69"/>
    </row>
    <row r="63" spans="3:39" s="71" customFormat="1" ht="18" customHeight="1" x14ac:dyDescent="0.2">
      <c r="C63" s="70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AL63" s="69"/>
      <c r="AM63" s="69"/>
    </row>
  </sheetData>
  <mergeCells count="2">
    <mergeCell ref="B2:B20"/>
    <mergeCell ref="B24:B42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7" tint="-0.499984740745262"/>
  </sheetPr>
  <dimension ref="A1:U62"/>
  <sheetViews>
    <sheetView zoomScale="120" zoomScaleNormal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4" sqref="D14"/>
    </sheetView>
  </sheetViews>
  <sheetFormatPr defaultColWidth="14.125" defaultRowHeight="23.25" x14ac:dyDescent="0.5"/>
  <cols>
    <col min="1" max="1" width="6.375" style="40" bestFit="1" customWidth="1"/>
    <col min="2" max="4" width="11.5" style="46" bestFit="1" customWidth="1"/>
    <col min="5" max="5" width="13.875" style="46" bestFit="1" customWidth="1"/>
    <col min="6" max="6" width="10.5" style="66" bestFit="1" customWidth="1"/>
    <col min="7" max="7" width="11.5" style="46" bestFit="1" customWidth="1"/>
    <col min="8" max="8" width="0.625" style="43" customWidth="1"/>
    <col min="9" max="9" width="9.625" style="46" bestFit="1" customWidth="1"/>
    <col min="10" max="11" width="10.5" style="46" bestFit="1" customWidth="1"/>
    <col min="12" max="12" width="12.875" style="46" bestFit="1" customWidth="1"/>
    <col min="13" max="14" width="12.875" style="46" customWidth="1"/>
    <col min="15" max="15" width="0.625" style="50" customWidth="1"/>
    <col min="16" max="16" width="10.5" style="46" bestFit="1" customWidth="1"/>
    <col min="17" max="17" width="11.5" style="46" bestFit="1" customWidth="1"/>
    <col min="18" max="18" width="9.375" style="40" bestFit="1" customWidth="1"/>
    <col min="19" max="19" width="11.5" style="40" bestFit="1" customWidth="1"/>
    <col min="20" max="21" width="10.5" style="40" bestFit="1" customWidth="1"/>
    <col min="22" max="16384" width="14.125" style="40"/>
  </cols>
  <sheetData>
    <row r="1" spans="1:21" x14ac:dyDescent="0.5">
      <c r="D1" s="158" t="s">
        <v>12</v>
      </c>
      <c r="E1" s="158"/>
      <c r="F1" s="65"/>
      <c r="G1" s="45"/>
      <c r="H1" s="42"/>
      <c r="I1" s="45"/>
      <c r="J1" s="45"/>
      <c r="K1" s="158" t="s">
        <v>13</v>
      </c>
      <c r="L1" s="158"/>
      <c r="M1" s="45"/>
      <c r="N1" s="45"/>
      <c r="O1" s="49"/>
      <c r="P1" s="158" t="s">
        <v>14</v>
      </c>
      <c r="Q1" s="158"/>
    </row>
    <row r="2" spans="1:21" x14ac:dyDescent="0.5">
      <c r="A2" s="41">
        <v>44531</v>
      </c>
      <c r="D2" s="63" t="e">
        <f>+'1 2'!#REF!</f>
        <v>#REF!</v>
      </c>
      <c r="E2" s="63" t="e">
        <f>+'1 2'!#REF!</f>
        <v>#REF!</v>
      </c>
      <c r="F2" s="66" t="e">
        <f>+B2-D2</f>
        <v>#REF!</v>
      </c>
      <c r="G2" s="46" t="e">
        <f>+C2-E2</f>
        <v>#REF!</v>
      </c>
      <c r="K2" s="46" t="e">
        <f>+'1 2'!#REF!</f>
        <v>#REF!</v>
      </c>
      <c r="L2" s="46" t="e">
        <f>+'1 2'!#REF!</f>
        <v>#REF!</v>
      </c>
      <c r="P2" s="46" t="e">
        <f>+'1 2'!#REF!</f>
        <v>#REF!</v>
      </c>
      <c r="Q2" s="46" t="e">
        <f>+'1 2'!#REF!</f>
        <v>#REF!</v>
      </c>
      <c r="R2" s="40">
        <v>15165.678</v>
      </c>
      <c r="S2" s="46" t="e">
        <f t="shared" ref="S2:S32" si="0">SUM(N2:R2)</f>
        <v>#REF!</v>
      </c>
      <c r="T2" s="52" t="e">
        <f>+P2-R2</f>
        <v>#REF!</v>
      </c>
      <c r="U2" s="52" t="e">
        <f>+Q2-S2</f>
        <v>#REF!</v>
      </c>
    </row>
    <row r="3" spans="1:21" x14ac:dyDescent="0.5">
      <c r="A3" s="41">
        <v>44532</v>
      </c>
      <c r="D3" s="63" t="e">
        <f>+'1 2'!#REF!</f>
        <v>#REF!</v>
      </c>
      <c r="E3" s="63" t="e">
        <f>+'1 2'!#REF!</f>
        <v>#REF!</v>
      </c>
      <c r="F3" s="66" t="e">
        <f t="shared" ref="F3:F32" si="1">+B3-D3</f>
        <v>#REF!</v>
      </c>
      <c r="G3" s="46" t="e">
        <f t="shared" ref="G3:G32" si="2">+C3-E3</f>
        <v>#REF!</v>
      </c>
      <c r="K3" s="46" t="e">
        <f>+'1 2'!#REF!</f>
        <v>#REF!</v>
      </c>
      <c r="L3" s="46" t="e">
        <f>+'1 2'!#REF!</f>
        <v>#REF!</v>
      </c>
      <c r="P3" s="46" t="e">
        <f>+'1 2'!#REF!</f>
        <v>#REF!</v>
      </c>
      <c r="Q3" s="46" t="e">
        <f>+'1 2'!#REF!</f>
        <v>#REF!</v>
      </c>
      <c r="R3" s="40">
        <v>16704.598000000002</v>
      </c>
      <c r="S3" s="46" t="e">
        <f t="shared" si="0"/>
        <v>#REF!</v>
      </c>
      <c r="T3" s="52" t="e">
        <f t="shared" ref="T3:T31" si="3">+P3-R3</f>
        <v>#REF!</v>
      </c>
      <c r="U3" s="52" t="e">
        <f t="shared" ref="U3:U31" si="4">+Q3-S3</f>
        <v>#REF!</v>
      </c>
    </row>
    <row r="4" spans="1:21" x14ac:dyDescent="0.5">
      <c r="A4" s="41">
        <v>44533</v>
      </c>
      <c r="D4" s="63" t="e">
        <f>+'3 4'!#REF!</f>
        <v>#REF!</v>
      </c>
      <c r="E4" s="63" t="e">
        <f>+'3 4'!#REF!</f>
        <v>#REF!</v>
      </c>
      <c r="F4" s="66" t="e">
        <f t="shared" si="1"/>
        <v>#REF!</v>
      </c>
      <c r="G4" s="46" t="e">
        <f t="shared" si="2"/>
        <v>#REF!</v>
      </c>
      <c r="K4" s="46" t="e">
        <f>+'3 4'!#REF!</f>
        <v>#REF!</v>
      </c>
      <c r="L4" s="46" t="e">
        <f>+'3 4'!#REF!</f>
        <v>#REF!</v>
      </c>
      <c r="P4" s="46" t="e">
        <f>+'3 4'!#REF!</f>
        <v>#REF!</v>
      </c>
      <c r="Q4" s="46" t="e">
        <f>+'3 4'!#REF!</f>
        <v>#REF!</v>
      </c>
      <c r="R4" s="40">
        <v>15836.54</v>
      </c>
      <c r="S4" s="46" t="e">
        <f t="shared" si="0"/>
        <v>#REF!</v>
      </c>
      <c r="T4" s="52" t="e">
        <f t="shared" si="3"/>
        <v>#REF!</v>
      </c>
      <c r="U4" s="52" t="e">
        <f t="shared" si="4"/>
        <v>#REF!</v>
      </c>
    </row>
    <row r="5" spans="1:21" x14ac:dyDescent="0.5">
      <c r="A5" s="41">
        <v>44534</v>
      </c>
      <c r="D5" s="63">
        <f>+'3 4'!C28</f>
        <v>0</v>
      </c>
      <c r="E5" s="63">
        <f>+'3 4'!D28</f>
        <v>0</v>
      </c>
      <c r="F5" s="66">
        <f t="shared" si="1"/>
        <v>0</v>
      </c>
      <c r="G5" s="46">
        <f t="shared" si="2"/>
        <v>0</v>
      </c>
      <c r="K5" s="46">
        <f>+'3 4'!E28</f>
        <v>0</v>
      </c>
      <c r="L5" s="46">
        <f>+'3 4'!F28</f>
        <v>0</v>
      </c>
      <c r="P5" s="46">
        <f>+'3 4'!G28</f>
        <v>0</v>
      </c>
      <c r="Q5" s="46">
        <f>+'3 4'!H28</f>
        <v>0</v>
      </c>
      <c r="R5" s="40">
        <v>17281.547999999999</v>
      </c>
      <c r="S5" s="46">
        <f t="shared" si="0"/>
        <v>17281.547999999999</v>
      </c>
      <c r="T5" s="52">
        <f t="shared" si="3"/>
        <v>-17281.547999999999</v>
      </c>
      <c r="U5" s="52">
        <f t="shared" si="4"/>
        <v>-17281.547999999999</v>
      </c>
    </row>
    <row r="6" spans="1:21" x14ac:dyDescent="0.5">
      <c r="A6" s="41">
        <v>44535</v>
      </c>
      <c r="D6" s="63" t="e">
        <f>+'5 6'!#REF!</f>
        <v>#REF!</v>
      </c>
      <c r="E6" s="63" t="e">
        <f>+'5 6'!#REF!</f>
        <v>#REF!</v>
      </c>
      <c r="F6" s="66" t="e">
        <f t="shared" si="1"/>
        <v>#REF!</v>
      </c>
      <c r="G6" s="46" t="e">
        <f t="shared" si="2"/>
        <v>#REF!</v>
      </c>
      <c r="K6" s="46" t="e">
        <f>+'5 6'!#REF!</f>
        <v>#REF!</v>
      </c>
      <c r="L6" s="46" t="e">
        <f>+'5 6'!#REF!</f>
        <v>#REF!</v>
      </c>
      <c r="P6" s="53" t="e">
        <f>+'5 6'!#REF!</f>
        <v>#REF!</v>
      </c>
      <c r="Q6" s="46" t="e">
        <f>+'5 6'!#REF!</f>
        <v>#REF!</v>
      </c>
      <c r="S6" s="46" t="e">
        <f t="shared" si="0"/>
        <v>#REF!</v>
      </c>
      <c r="T6" s="52" t="e">
        <f t="shared" si="3"/>
        <v>#REF!</v>
      </c>
      <c r="U6" s="52" t="e">
        <f t="shared" si="4"/>
        <v>#REF!</v>
      </c>
    </row>
    <row r="7" spans="1:21" x14ac:dyDescent="0.5">
      <c r="A7" s="41">
        <v>44536</v>
      </c>
      <c r="D7" s="63">
        <f>+'5 6'!C28</f>
        <v>0</v>
      </c>
      <c r="E7" s="63">
        <f>+'5 6'!D28</f>
        <v>0</v>
      </c>
      <c r="F7" s="66">
        <f t="shared" si="1"/>
        <v>0</v>
      </c>
      <c r="G7" s="46">
        <f t="shared" si="2"/>
        <v>0</v>
      </c>
      <c r="K7" s="46">
        <f>+'5 6'!E28</f>
        <v>0</v>
      </c>
      <c r="L7" s="46">
        <f>+'5 6'!F28</f>
        <v>0</v>
      </c>
      <c r="P7" s="53">
        <f>+'5 6'!G28</f>
        <v>0</v>
      </c>
      <c r="Q7" s="46">
        <f>+'5 6'!H28</f>
        <v>0</v>
      </c>
      <c r="S7" s="46">
        <f t="shared" si="0"/>
        <v>0</v>
      </c>
      <c r="T7" s="52">
        <f t="shared" si="3"/>
        <v>0</v>
      </c>
      <c r="U7" s="52">
        <f t="shared" si="4"/>
        <v>0</v>
      </c>
    </row>
    <row r="8" spans="1:21" x14ac:dyDescent="0.5">
      <c r="A8" s="41">
        <v>44537</v>
      </c>
      <c r="D8" s="63" t="e">
        <f>+'7 8'!#REF!</f>
        <v>#REF!</v>
      </c>
      <c r="E8" s="63" t="e">
        <f>+'7 8'!#REF!</f>
        <v>#REF!</v>
      </c>
      <c r="F8" s="66" t="e">
        <f>+B8-D8</f>
        <v>#REF!</v>
      </c>
      <c r="G8" s="46" t="e">
        <f t="shared" si="2"/>
        <v>#REF!</v>
      </c>
      <c r="K8" s="46" t="e">
        <f>+'7 8'!#REF!</f>
        <v>#REF!</v>
      </c>
      <c r="L8" s="46" t="e">
        <f>+'7 8'!#REF!</f>
        <v>#REF!</v>
      </c>
      <c r="P8" s="53" t="e">
        <f>+'7 8'!#REF!</f>
        <v>#REF!</v>
      </c>
      <c r="Q8" s="46" t="e">
        <f>+'7 8'!#REF!</f>
        <v>#REF!</v>
      </c>
      <c r="S8" s="46" t="e">
        <f t="shared" si="0"/>
        <v>#REF!</v>
      </c>
      <c r="T8" s="52" t="e">
        <f t="shared" si="3"/>
        <v>#REF!</v>
      </c>
      <c r="U8" s="52" t="e">
        <f t="shared" si="4"/>
        <v>#REF!</v>
      </c>
    </row>
    <row r="9" spans="1:21" x14ac:dyDescent="0.5">
      <c r="A9" s="41">
        <v>44538</v>
      </c>
      <c r="D9" s="63">
        <f>+'7 8'!C28</f>
        <v>0</v>
      </c>
      <c r="E9" s="63">
        <f>+'7 8'!D28</f>
        <v>0</v>
      </c>
      <c r="F9" s="66">
        <f t="shared" si="1"/>
        <v>0</v>
      </c>
      <c r="G9" s="46">
        <f t="shared" si="2"/>
        <v>0</v>
      </c>
      <c r="K9" s="46">
        <f>+'7 8'!E28</f>
        <v>0</v>
      </c>
      <c r="L9" s="46">
        <f>+'7 8'!F28</f>
        <v>0</v>
      </c>
      <c r="P9" s="53">
        <f>+'7 8'!G28</f>
        <v>0</v>
      </c>
      <c r="Q9" s="46">
        <f>+'7 8'!H28</f>
        <v>0</v>
      </c>
      <c r="S9" s="46">
        <f t="shared" si="0"/>
        <v>0</v>
      </c>
      <c r="T9" s="52">
        <f t="shared" si="3"/>
        <v>0</v>
      </c>
      <c r="U9" s="52">
        <f t="shared" si="4"/>
        <v>0</v>
      </c>
    </row>
    <row r="10" spans="1:21" x14ac:dyDescent="0.5">
      <c r="A10" s="41">
        <v>44539</v>
      </c>
      <c r="D10" s="63" t="e">
        <f>+'9 10'!#REF!</f>
        <v>#REF!</v>
      </c>
      <c r="E10" s="63" t="e">
        <f>+'9 10'!#REF!</f>
        <v>#REF!</v>
      </c>
      <c r="F10" s="66" t="e">
        <f t="shared" si="1"/>
        <v>#REF!</v>
      </c>
      <c r="G10" s="46" t="e">
        <f t="shared" si="2"/>
        <v>#REF!</v>
      </c>
      <c r="K10" s="46" t="e">
        <f>+'9 10'!#REF!</f>
        <v>#REF!</v>
      </c>
      <c r="L10" s="46" t="e">
        <f>+'9 10'!#REF!</f>
        <v>#REF!</v>
      </c>
      <c r="P10" s="53" t="e">
        <f>+'9 10'!#REF!</f>
        <v>#REF!</v>
      </c>
      <c r="Q10" s="46" t="e">
        <f>+'9 10'!#REF!</f>
        <v>#REF!</v>
      </c>
      <c r="S10" s="46" t="e">
        <f t="shared" si="0"/>
        <v>#REF!</v>
      </c>
      <c r="T10" s="52" t="e">
        <f t="shared" si="3"/>
        <v>#REF!</v>
      </c>
      <c r="U10" s="52" t="e">
        <f t="shared" si="4"/>
        <v>#REF!</v>
      </c>
    </row>
    <row r="11" spans="1:21" x14ac:dyDescent="0.5">
      <c r="A11" s="41">
        <v>44540</v>
      </c>
      <c r="D11" s="63">
        <f>+'9 10'!C28</f>
        <v>0</v>
      </c>
      <c r="E11" s="63">
        <f>+'9 10'!D28</f>
        <v>0</v>
      </c>
      <c r="F11" s="66">
        <f t="shared" si="1"/>
        <v>0</v>
      </c>
      <c r="G11" s="46">
        <f t="shared" si="2"/>
        <v>0</v>
      </c>
      <c r="K11" s="46">
        <f>+'9 10'!E28</f>
        <v>0</v>
      </c>
      <c r="L11" s="46">
        <f>+'9 10'!F28</f>
        <v>0</v>
      </c>
      <c r="P11" s="53">
        <f>+'9 10'!G28</f>
        <v>0</v>
      </c>
      <c r="Q11" s="46">
        <f>+'9 10'!H28</f>
        <v>0</v>
      </c>
      <c r="S11" s="46">
        <f t="shared" si="0"/>
        <v>0</v>
      </c>
      <c r="T11" s="52">
        <f t="shared" si="3"/>
        <v>0</v>
      </c>
      <c r="U11" s="52">
        <f t="shared" si="4"/>
        <v>0</v>
      </c>
    </row>
    <row r="12" spans="1:21" x14ac:dyDescent="0.5">
      <c r="A12" s="41">
        <v>44541</v>
      </c>
      <c r="D12" s="63" t="e">
        <f>+'11 12'!#REF!</f>
        <v>#REF!</v>
      </c>
      <c r="E12" s="63" t="e">
        <f>+'11 12'!#REF!</f>
        <v>#REF!</v>
      </c>
      <c r="F12" s="66" t="e">
        <f t="shared" si="1"/>
        <v>#REF!</v>
      </c>
      <c r="G12" s="46" t="e">
        <f t="shared" si="2"/>
        <v>#REF!</v>
      </c>
      <c r="K12" s="46" t="e">
        <f>+'11 12'!#REF!</f>
        <v>#REF!</v>
      </c>
      <c r="L12" s="46" t="e">
        <f>+'11 12'!#REF!</f>
        <v>#REF!</v>
      </c>
      <c r="P12" s="53" t="e">
        <f>+'11 12'!#REF!</f>
        <v>#REF!</v>
      </c>
      <c r="Q12" s="46" t="e">
        <f>+'11 12'!#REF!</f>
        <v>#REF!</v>
      </c>
      <c r="S12" s="46" t="e">
        <f t="shared" si="0"/>
        <v>#REF!</v>
      </c>
      <c r="T12" s="52" t="e">
        <f t="shared" si="3"/>
        <v>#REF!</v>
      </c>
      <c r="U12" s="52" t="e">
        <f t="shared" si="4"/>
        <v>#REF!</v>
      </c>
    </row>
    <row r="13" spans="1:21" x14ac:dyDescent="0.5">
      <c r="A13" s="41">
        <v>44542</v>
      </c>
      <c r="D13" s="63" t="e">
        <f>+'11 12'!#REF!</f>
        <v>#REF!</v>
      </c>
      <c r="E13" s="63" t="e">
        <f>+'11 12'!#REF!</f>
        <v>#REF!</v>
      </c>
      <c r="F13" s="66" t="e">
        <f t="shared" si="1"/>
        <v>#REF!</v>
      </c>
      <c r="G13" s="46" t="e">
        <f t="shared" si="2"/>
        <v>#REF!</v>
      </c>
      <c r="K13" s="46" t="e">
        <f>+'11 12'!#REF!</f>
        <v>#REF!</v>
      </c>
      <c r="L13" s="46" t="e">
        <f>+'11 12'!#REF!</f>
        <v>#REF!</v>
      </c>
      <c r="P13" s="53" t="e">
        <f>+'11 12'!#REF!</f>
        <v>#REF!</v>
      </c>
      <c r="Q13" s="46" t="e">
        <f>+'11 12'!#REF!</f>
        <v>#REF!</v>
      </c>
      <c r="S13" s="46" t="e">
        <f t="shared" si="0"/>
        <v>#REF!</v>
      </c>
      <c r="T13" s="52" t="e">
        <f t="shared" si="3"/>
        <v>#REF!</v>
      </c>
      <c r="U13" s="52" t="e">
        <f t="shared" si="4"/>
        <v>#REF!</v>
      </c>
    </row>
    <row r="14" spans="1:21" x14ac:dyDescent="0.5">
      <c r="A14" s="41">
        <v>44543</v>
      </c>
      <c r="D14" s="63" t="e">
        <f>+'13 14'!#REF!</f>
        <v>#REF!</v>
      </c>
      <c r="E14" s="63" t="e">
        <f>+'13 14'!#REF!</f>
        <v>#REF!</v>
      </c>
      <c r="F14" s="66" t="e">
        <f t="shared" si="1"/>
        <v>#REF!</v>
      </c>
      <c r="G14" s="46" t="e">
        <f t="shared" si="2"/>
        <v>#REF!</v>
      </c>
      <c r="K14" s="46" t="e">
        <f>+'13 14'!#REF!</f>
        <v>#REF!</v>
      </c>
      <c r="L14" s="46" t="e">
        <f>+'13 14'!#REF!</f>
        <v>#REF!</v>
      </c>
      <c r="P14" s="53" t="e">
        <f>+'13 14'!#REF!</f>
        <v>#REF!</v>
      </c>
      <c r="Q14" s="46" t="e">
        <f>+'13 14'!#REF!</f>
        <v>#REF!</v>
      </c>
      <c r="S14" s="46" t="e">
        <f t="shared" si="0"/>
        <v>#REF!</v>
      </c>
      <c r="T14" s="52" t="e">
        <f t="shared" si="3"/>
        <v>#REF!</v>
      </c>
      <c r="U14" s="52" t="e">
        <f t="shared" si="4"/>
        <v>#REF!</v>
      </c>
    </row>
    <row r="15" spans="1:21" x14ac:dyDescent="0.5">
      <c r="A15" s="41">
        <v>44544</v>
      </c>
      <c r="D15" s="63" t="e">
        <f>+'13 14'!#REF!</f>
        <v>#REF!</v>
      </c>
      <c r="E15" s="63" t="e">
        <f>+'13 14'!#REF!</f>
        <v>#REF!</v>
      </c>
      <c r="F15" s="66" t="e">
        <f t="shared" si="1"/>
        <v>#REF!</v>
      </c>
      <c r="G15" s="46" t="e">
        <f t="shared" si="2"/>
        <v>#REF!</v>
      </c>
      <c r="K15" s="46" t="e">
        <f>+'13 14'!#REF!</f>
        <v>#REF!</v>
      </c>
      <c r="L15" s="46" t="e">
        <f>+'13 14'!#REF!</f>
        <v>#REF!</v>
      </c>
      <c r="P15" s="53" t="e">
        <f>+'13 14'!#REF!</f>
        <v>#REF!</v>
      </c>
      <c r="Q15" s="46" t="e">
        <f>+'13 14'!#REF!</f>
        <v>#REF!</v>
      </c>
      <c r="S15" s="46" t="e">
        <f t="shared" si="0"/>
        <v>#REF!</v>
      </c>
      <c r="T15" s="52" t="e">
        <f t="shared" si="3"/>
        <v>#REF!</v>
      </c>
      <c r="U15" s="52" t="e">
        <f t="shared" si="4"/>
        <v>#REF!</v>
      </c>
    </row>
    <row r="16" spans="1:21" x14ac:dyDescent="0.5">
      <c r="A16" s="41">
        <v>44545</v>
      </c>
      <c r="D16" s="63" t="e">
        <f>+'15 16'!#REF!</f>
        <v>#REF!</v>
      </c>
      <c r="E16" s="63" t="e">
        <f>+'15 16'!#REF!</f>
        <v>#REF!</v>
      </c>
      <c r="F16" s="66" t="e">
        <f t="shared" si="1"/>
        <v>#REF!</v>
      </c>
      <c r="G16" s="46" t="e">
        <f t="shared" si="2"/>
        <v>#REF!</v>
      </c>
      <c r="K16" s="46" t="e">
        <f>+'15 16'!#REF!</f>
        <v>#REF!</v>
      </c>
      <c r="L16" s="46" t="e">
        <f>+'15 16'!#REF!</f>
        <v>#REF!</v>
      </c>
      <c r="P16" s="53" t="e">
        <f>+'15 16'!#REF!</f>
        <v>#REF!</v>
      </c>
      <c r="Q16" s="46" t="e">
        <f>+'15 16'!#REF!</f>
        <v>#REF!</v>
      </c>
      <c r="S16" s="46" t="e">
        <f t="shared" si="0"/>
        <v>#REF!</v>
      </c>
      <c r="T16" s="52" t="e">
        <f t="shared" si="3"/>
        <v>#REF!</v>
      </c>
      <c r="U16" s="52" t="e">
        <f t="shared" si="4"/>
        <v>#REF!</v>
      </c>
    </row>
    <row r="17" spans="1:21" x14ac:dyDescent="0.5">
      <c r="A17" s="41">
        <v>44546</v>
      </c>
      <c r="D17" s="63" t="e">
        <f>+'15 16'!#REF!</f>
        <v>#REF!</v>
      </c>
      <c r="E17" s="63" t="e">
        <f>+'15 16'!#REF!</f>
        <v>#REF!</v>
      </c>
      <c r="F17" s="66" t="e">
        <f t="shared" si="1"/>
        <v>#REF!</v>
      </c>
      <c r="G17" s="46" t="e">
        <f t="shared" si="2"/>
        <v>#REF!</v>
      </c>
      <c r="K17" s="46" t="e">
        <f>+'15 16'!#REF!</f>
        <v>#REF!</v>
      </c>
      <c r="L17" s="46" t="e">
        <f>+'15 16'!#REF!</f>
        <v>#REF!</v>
      </c>
      <c r="P17" s="53" t="e">
        <f>+'15 16'!#REF!</f>
        <v>#REF!</v>
      </c>
      <c r="Q17" s="46" t="e">
        <f>+'15 16'!#REF!</f>
        <v>#REF!</v>
      </c>
      <c r="S17" s="46" t="e">
        <f t="shared" si="0"/>
        <v>#REF!</v>
      </c>
      <c r="T17" s="52" t="e">
        <f t="shared" si="3"/>
        <v>#REF!</v>
      </c>
      <c r="U17" s="52" t="e">
        <f t="shared" si="4"/>
        <v>#REF!</v>
      </c>
    </row>
    <row r="18" spans="1:21" x14ac:dyDescent="0.5">
      <c r="A18" s="41">
        <v>44547</v>
      </c>
      <c r="D18" s="63" t="e">
        <f>+'17 18'!#REF!</f>
        <v>#REF!</v>
      </c>
      <c r="E18" s="63" t="e">
        <f>+'17 18'!#REF!</f>
        <v>#REF!</v>
      </c>
      <c r="F18" s="66" t="e">
        <f t="shared" si="1"/>
        <v>#REF!</v>
      </c>
      <c r="G18" s="46" t="e">
        <f t="shared" si="2"/>
        <v>#REF!</v>
      </c>
      <c r="K18" s="46" t="e">
        <f>+'17 18'!#REF!</f>
        <v>#REF!</v>
      </c>
      <c r="L18" s="46" t="e">
        <f>+'17 18'!#REF!</f>
        <v>#REF!</v>
      </c>
      <c r="P18" s="53" t="e">
        <f>+'17 18'!#REF!</f>
        <v>#REF!</v>
      </c>
      <c r="Q18" s="46" t="e">
        <f>+'17 18'!#REF!</f>
        <v>#REF!</v>
      </c>
      <c r="S18" s="46" t="e">
        <f t="shared" si="0"/>
        <v>#REF!</v>
      </c>
      <c r="T18" s="52" t="e">
        <f t="shared" si="3"/>
        <v>#REF!</v>
      </c>
      <c r="U18" s="52" t="e">
        <f t="shared" si="4"/>
        <v>#REF!</v>
      </c>
    </row>
    <row r="19" spans="1:21" x14ac:dyDescent="0.5">
      <c r="A19" s="41">
        <v>44548</v>
      </c>
      <c r="D19" s="63" t="e">
        <f>+'17 18'!#REF!</f>
        <v>#REF!</v>
      </c>
      <c r="E19" s="63" t="e">
        <f>+'17 18'!#REF!</f>
        <v>#REF!</v>
      </c>
      <c r="F19" s="66" t="e">
        <f t="shared" si="1"/>
        <v>#REF!</v>
      </c>
      <c r="G19" s="46" t="e">
        <f t="shared" si="2"/>
        <v>#REF!</v>
      </c>
      <c r="K19" s="46" t="e">
        <f>+'17 18'!#REF!</f>
        <v>#REF!</v>
      </c>
      <c r="L19" s="46" t="e">
        <f>+'17 18'!#REF!</f>
        <v>#REF!</v>
      </c>
      <c r="P19" s="53" t="e">
        <f>+'17 18'!#REF!</f>
        <v>#REF!</v>
      </c>
      <c r="Q19" s="46" t="e">
        <f>+'17 18'!#REF!</f>
        <v>#REF!</v>
      </c>
      <c r="S19" s="46" t="e">
        <f t="shared" si="0"/>
        <v>#REF!</v>
      </c>
      <c r="T19" s="52" t="e">
        <f t="shared" si="3"/>
        <v>#REF!</v>
      </c>
      <c r="U19" s="52" t="e">
        <f t="shared" si="4"/>
        <v>#REF!</v>
      </c>
    </row>
    <row r="20" spans="1:21" x14ac:dyDescent="0.5">
      <c r="A20" s="41">
        <v>44549</v>
      </c>
      <c r="D20" s="63" t="e">
        <f>+'19 20'!#REF!</f>
        <v>#REF!</v>
      </c>
      <c r="E20" s="63" t="e">
        <f>+'19 20'!#REF!</f>
        <v>#REF!</v>
      </c>
      <c r="F20" s="66" t="e">
        <f t="shared" si="1"/>
        <v>#REF!</v>
      </c>
      <c r="G20" s="46" t="e">
        <f t="shared" si="2"/>
        <v>#REF!</v>
      </c>
      <c r="K20" s="46" t="e">
        <f>+'19 20'!#REF!</f>
        <v>#REF!</v>
      </c>
      <c r="L20" s="46" t="e">
        <f>+'19 20'!#REF!</f>
        <v>#REF!</v>
      </c>
      <c r="P20" s="53" t="e">
        <f>+'19 20'!#REF!</f>
        <v>#REF!</v>
      </c>
      <c r="Q20" s="46" t="e">
        <f>+'19 20'!#REF!</f>
        <v>#REF!</v>
      </c>
      <c r="S20" s="46" t="e">
        <f t="shared" si="0"/>
        <v>#REF!</v>
      </c>
      <c r="T20" s="52" t="e">
        <f t="shared" si="3"/>
        <v>#REF!</v>
      </c>
      <c r="U20" s="52" t="e">
        <f t="shared" si="4"/>
        <v>#REF!</v>
      </c>
    </row>
    <row r="21" spans="1:21" x14ac:dyDescent="0.5">
      <c r="A21" s="41">
        <v>44550</v>
      </c>
      <c r="D21" s="63" t="e">
        <f>+'19 20'!#REF!</f>
        <v>#REF!</v>
      </c>
      <c r="E21" s="63" t="e">
        <f>+'19 20'!#REF!</f>
        <v>#REF!</v>
      </c>
      <c r="F21" s="66" t="e">
        <f t="shared" si="1"/>
        <v>#REF!</v>
      </c>
      <c r="G21" s="46" t="e">
        <f t="shared" si="2"/>
        <v>#REF!</v>
      </c>
      <c r="K21" s="46" t="e">
        <f>+'19 20'!#REF!</f>
        <v>#REF!</v>
      </c>
      <c r="L21" s="46" t="e">
        <f>+'19 20'!#REF!</f>
        <v>#REF!</v>
      </c>
      <c r="P21" s="53" t="e">
        <f>+'19 20'!#REF!</f>
        <v>#REF!</v>
      </c>
      <c r="Q21" s="46" t="e">
        <f>+'19 20'!#REF!</f>
        <v>#REF!</v>
      </c>
      <c r="S21" s="46" t="e">
        <f t="shared" si="0"/>
        <v>#REF!</v>
      </c>
      <c r="T21" s="52" t="e">
        <f t="shared" si="3"/>
        <v>#REF!</v>
      </c>
      <c r="U21" s="52" t="e">
        <f t="shared" si="4"/>
        <v>#REF!</v>
      </c>
    </row>
    <row r="22" spans="1:21" x14ac:dyDescent="0.5">
      <c r="A22" s="41">
        <v>44551</v>
      </c>
      <c r="D22" s="63" t="e">
        <f>+'21 22'!#REF!</f>
        <v>#REF!</v>
      </c>
      <c r="E22" s="63" t="e">
        <f>+'21 22'!#REF!</f>
        <v>#REF!</v>
      </c>
      <c r="F22" s="66" t="e">
        <f t="shared" si="1"/>
        <v>#REF!</v>
      </c>
      <c r="G22" s="46" t="e">
        <f t="shared" si="2"/>
        <v>#REF!</v>
      </c>
      <c r="K22" s="46" t="e">
        <f>+'21 22'!#REF!</f>
        <v>#REF!</v>
      </c>
      <c r="L22" s="46" t="e">
        <f>+'21 22'!#REF!</f>
        <v>#REF!</v>
      </c>
      <c r="P22" s="53" t="e">
        <f>+'21 22'!#REF!</f>
        <v>#REF!</v>
      </c>
      <c r="Q22" s="46" t="e">
        <f>+'21 22'!#REF!</f>
        <v>#REF!</v>
      </c>
      <c r="S22" s="46" t="e">
        <f t="shared" si="0"/>
        <v>#REF!</v>
      </c>
      <c r="T22" s="52" t="e">
        <f t="shared" si="3"/>
        <v>#REF!</v>
      </c>
      <c r="U22" s="52" t="e">
        <f t="shared" si="4"/>
        <v>#REF!</v>
      </c>
    </row>
    <row r="23" spans="1:21" x14ac:dyDescent="0.5">
      <c r="A23" s="41">
        <v>44552</v>
      </c>
      <c r="D23" s="63" t="e">
        <f>+'21 22'!#REF!</f>
        <v>#REF!</v>
      </c>
      <c r="E23" s="63" t="e">
        <f>+'21 22'!#REF!</f>
        <v>#REF!</v>
      </c>
      <c r="F23" s="66" t="e">
        <f t="shared" si="1"/>
        <v>#REF!</v>
      </c>
      <c r="G23" s="46" t="e">
        <f t="shared" si="2"/>
        <v>#REF!</v>
      </c>
      <c r="K23" s="46" t="e">
        <f>+'21 22'!#REF!</f>
        <v>#REF!</v>
      </c>
      <c r="L23" s="46" t="e">
        <f>+'21 22'!#REF!</f>
        <v>#REF!</v>
      </c>
      <c r="P23" s="53" t="e">
        <f>+'21 22'!#REF!</f>
        <v>#REF!</v>
      </c>
      <c r="Q23" s="46" t="e">
        <f>+'21 22'!#REF!</f>
        <v>#REF!</v>
      </c>
      <c r="S23" s="46" t="e">
        <f t="shared" si="0"/>
        <v>#REF!</v>
      </c>
      <c r="T23" s="52" t="e">
        <f t="shared" si="3"/>
        <v>#REF!</v>
      </c>
      <c r="U23" s="52" t="e">
        <f t="shared" si="4"/>
        <v>#REF!</v>
      </c>
    </row>
    <row r="24" spans="1:21" x14ac:dyDescent="0.5">
      <c r="A24" s="41">
        <v>44553</v>
      </c>
      <c r="D24" s="63" t="e">
        <f>+'23 24'!#REF!</f>
        <v>#REF!</v>
      </c>
      <c r="E24" s="63" t="e">
        <f>+'23 24'!#REF!</f>
        <v>#REF!</v>
      </c>
      <c r="F24" s="66" t="e">
        <f t="shared" si="1"/>
        <v>#REF!</v>
      </c>
      <c r="G24" s="46" t="e">
        <f t="shared" si="2"/>
        <v>#REF!</v>
      </c>
      <c r="K24" s="46" t="e">
        <f>+'23 24'!#REF!</f>
        <v>#REF!</v>
      </c>
      <c r="L24" s="46" t="e">
        <f>+'23 24'!#REF!</f>
        <v>#REF!</v>
      </c>
      <c r="P24" s="53" t="e">
        <f>+'23 24'!#REF!</f>
        <v>#REF!</v>
      </c>
      <c r="Q24" s="46" t="e">
        <f>+'23 24'!#REF!</f>
        <v>#REF!</v>
      </c>
      <c r="S24" s="46" t="e">
        <f t="shared" si="0"/>
        <v>#REF!</v>
      </c>
      <c r="T24" s="52" t="e">
        <f t="shared" si="3"/>
        <v>#REF!</v>
      </c>
      <c r="U24" s="52" t="e">
        <f t="shared" si="4"/>
        <v>#REF!</v>
      </c>
    </row>
    <row r="25" spans="1:21" x14ac:dyDescent="0.5">
      <c r="A25" s="41">
        <v>44554</v>
      </c>
      <c r="D25" s="63" t="e">
        <f>+'23 24'!#REF!</f>
        <v>#REF!</v>
      </c>
      <c r="E25" s="63" t="e">
        <f>+'23 24'!#REF!</f>
        <v>#REF!</v>
      </c>
      <c r="F25" s="66" t="e">
        <f t="shared" si="1"/>
        <v>#REF!</v>
      </c>
      <c r="G25" s="46" t="e">
        <f t="shared" si="2"/>
        <v>#REF!</v>
      </c>
      <c r="K25" s="46" t="e">
        <f>+'23 24'!#REF!</f>
        <v>#REF!</v>
      </c>
      <c r="L25" s="46" t="e">
        <f>+'23 24'!#REF!</f>
        <v>#REF!</v>
      </c>
      <c r="P25" s="53" t="e">
        <f>+'23 24'!#REF!</f>
        <v>#REF!</v>
      </c>
      <c r="Q25" s="46" t="e">
        <f>+'23 24'!#REF!</f>
        <v>#REF!</v>
      </c>
      <c r="S25" s="46" t="e">
        <f t="shared" si="0"/>
        <v>#REF!</v>
      </c>
      <c r="T25" s="52" t="e">
        <f t="shared" si="3"/>
        <v>#REF!</v>
      </c>
      <c r="U25" s="52" t="e">
        <f t="shared" si="4"/>
        <v>#REF!</v>
      </c>
    </row>
    <row r="26" spans="1:21" x14ac:dyDescent="0.5">
      <c r="A26" s="41">
        <v>44555</v>
      </c>
      <c r="D26" s="63" t="e">
        <f>+'25 26'!#REF!</f>
        <v>#REF!</v>
      </c>
      <c r="E26" s="63" t="e">
        <f>+'25 26'!#REF!</f>
        <v>#REF!</v>
      </c>
      <c r="F26" s="66" t="e">
        <f t="shared" si="1"/>
        <v>#REF!</v>
      </c>
      <c r="G26" s="46" t="e">
        <f t="shared" si="2"/>
        <v>#REF!</v>
      </c>
      <c r="K26" s="46" t="e">
        <f>+'25 26'!#REF!</f>
        <v>#REF!</v>
      </c>
      <c r="L26" s="46" t="e">
        <f>+'25 26'!#REF!</f>
        <v>#REF!</v>
      </c>
      <c r="P26" s="53" t="e">
        <f>+'25 26'!#REF!</f>
        <v>#REF!</v>
      </c>
      <c r="Q26" s="46" t="e">
        <f>+'25 26'!#REF!</f>
        <v>#REF!</v>
      </c>
      <c r="S26" s="46" t="e">
        <f t="shared" si="0"/>
        <v>#REF!</v>
      </c>
      <c r="T26" s="52" t="e">
        <f t="shared" si="3"/>
        <v>#REF!</v>
      </c>
      <c r="U26" s="52" t="e">
        <f t="shared" si="4"/>
        <v>#REF!</v>
      </c>
    </row>
    <row r="27" spans="1:21" x14ac:dyDescent="0.5">
      <c r="A27" s="41">
        <v>44556</v>
      </c>
      <c r="D27" s="63">
        <f>+'25 26'!C27</f>
        <v>0</v>
      </c>
      <c r="E27" s="63">
        <f>+'25 26'!D27</f>
        <v>0</v>
      </c>
      <c r="F27" s="66">
        <f t="shared" si="1"/>
        <v>0</v>
      </c>
      <c r="G27" s="46">
        <f t="shared" si="2"/>
        <v>0</v>
      </c>
      <c r="K27" s="46">
        <f>+'25 26'!E27</f>
        <v>0</v>
      </c>
      <c r="L27" s="46">
        <f>+'25 26'!F27</f>
        <v>0</v>
      </c>
      <c r="P27" s="46">
        <f>+'25 26'!G27</f>
        <v>0</v>
      </c>
      <c r="Q27" s="46">
        <f>+'25 26'!H27</f>
        <v>0</v>
      </c>
      <c r="S27" s="46">
        <f t="shared" si="0"/>
        <v>0</v>
      </c>
      <c r="T27" s="52">
        <f t="shared" si="3"/>
        <v>0</v>
      </c>
      <c r="U27" s="52">
        <f t="shared" si="4"/>
        <v>0</v>
      </c>
    </row>
    <row r="28" spans="1:21" x14ac:dyDescent="0.5">
      <c r="A28" s="41">
        <v>44557</v>
      </c>
      <c r="D28" s="63" t="e">
        <f>+'27 28'!#REF!</f>
        <v>#REF!</v>
      </c>
      <c r="E28" s="63" t="e">
        <f>+'27 28'!#REF!</f>
        <v>#REF!</v>
      </c>
      <c r="F28" s="66" t="e">
        <f t="shared" si="1"/>
        <v>#REF!</v>
      </c>
      <c r="G28" s="46" t="e">
        <f t="shared" si="2"/>
        <v>#REF!</v>
      </c>
      <c r="K28" s="46" t="e">
        <f>+'27 28'!#REF!</f>
        <v>#REF!</v>
      </c>
      <c r="L28" s="46" t="e">
        <f>+'27 28'!#REF!</f>
        <v>#REF!</v>
      </c>
      <c r="P28" s="46" t="e">
        <f>+'27 28'!#REF!</f>
        <v>#REF!</v>
      </c>
      <c r="Q28" s="46" t="e">
        <f>+'27 28'!#REF!</f>
        <v>#REF!</v>
      </c>
      <c r="S28" s="46" t="e">
        <f t="shared" si="0"/>
        <v>#REF!</v>
      </c>
      <c r="T28" s="52" t="e">
        <f t="shared" si="3"/>
        <v>#REF!</v>
      </c>
      <c r="U28" s="52" t="e">
        <f t="shared" si="4"/>
        <v>#REF!</v>
      </c>
    </row>
    <row r="29" spans="1:21" x14ac:dyDescent="0.5">
      <c r="A29" s="41">
        <v>44558</v>
      </c>
      <c r="D29" s="63" t="e">
        <f>+'27 28'!#REF!</f>
        <v>#REF!</v>
      </c>
      <c r="E29" s="63" t="e">
        <f>+'27 28'!#REF!</f>
        <v>#REF!</v>
      </c>
      <c r="F29" s="66" t="e">
        <f t="shared" si="1"/>
        <v>#REF!</v>
      </c>
      <c r="G29" s="46" t="e">
        <f t="shared" si="2"/>
        <v>#REF!</v>
      </c>
      <c r="K29" s="46" t="e">
        <f>+'27 28'!#REF!</f>
        <v>#REF!</v>
      </c>
      <c r="L29" s="46" t="e">
        <f>+'27 28'!#REF!</f>
        <v>#REF!</v>
      </c>
      <c r="P29" s="46" t="e">
        <f>+'27 28'!#REF!</f>
        <v>#REF!</v>
      </c>
      <c r="Q29" s="46" t="e">
        <f>+'27 28'!#REF!</f>
        <v>#REF!</v>
      </c>
      <c r="S29" s="46" t="e">
        <f t="shared" si="0"/>
        <v>#REF!</v>
      </c>
      <c r="T29" s="52" t="e">
        <f t="shared" si="3"/>
        <v>#REF!</v>
      </c>
      <c r="U29" s="52" t="e">
        <f t="shared" si="4"/>
        <v>#REF!</v>
      </c>
    </row>
    <row r="30" spans="1:21" x14ac:dyDescent="0.5">
      <c r="A30" s="41">
        <v>44559</v>
      </c>
      <c r="D30" s="63" t="e">
        <f>+'29 30'!#REF!</f>
        <v>#REF!</v>
      </c>
      <c r="E30" s="63" t="e">
        <f>+'29 30'!#REF!</f>
        <v>#REF!</v>
      </c>
      <c r="F30" s="66" t="e">
        <f t="shared" si="1"/>
        <v>#REF!</v>
      </c>
      <c r="G30" s="46" t="e">
        <f t="shared" si="2"/>
        <v>#REF!</v>
      </c>
      <c r="K30" s="46" t="e">
        <f>+'29 30'!#REF!</f>
        <v>#REF!</v>
      </c>
      <c r="L30" s="46" t="e">
        <f>+'29 30'!#REF!</f>
        <v>#REF!</v>
      </c>
      <c r="P30" s="46" t="e">
        <f>+'29 30'!#REF!</f>
        <v>#REF!</v>
      </c>
      <c r="Q30" s="46" t="e">
        <f>+'29 30'!#REF!</f>
        <v>#REF!</v>
      </c>
      <c r="S30" s="46" t="e">
        <f t="shared" si="0"/>
        <v>#REF!</v>
      </c>
      <c r="T30" s="52" t="e">
        <f t="shared" si="3"/>
        <v>#REF!</v>
      </c>
      <c r="U30" s="52" t="e">
        <f t="shared" si="4"/>
        <v>#REF!</v>
      </c>
    </row>
    <row r="31" spans="1:21" x14ac:dyDescent="0.5">
      <c r="A31" s="41">
        <v>44560</v>
      </c>
      <c r="D31" s="63" t="e">
        <f>+'29 30'!#REF!</f>
        <v>#REF!</v>
      </c>
      <c r="E31" s="63" t="e">
        <f>+'29 30'!#REF!</f>
        <v>#REF!</v>
      </c>
      <c r="F31" s="66" t="e">
        <f t="shared" si="1"/>
        <v>#REF!</v>
      </c>
      <c r="G31" s="46" t="e">
        <f t="shared" si="2"/>
        <v>#REF!</v>
      </c>
      <c r="K31" s="46" t="e">
        <f>+'29 30'!#REF!</f>
        <v>#REF!</v>
      </c>
      <c r="L31" s="46" t="e">
        <f>+'29 30'!#REF!</f>
        <v>#REF!</v>
      </c>
      <c r="P31" s="46" t="e">
        <f>+'29 30'!#REF!</f>
        <v>#REF!</v>
      </c>
      <c r="Q31" s="46" t="e">
        <f>+'29 30'!#REF!</f>
        <v>#REF!</v>
      </c>
      <c r="S31" s="46" t="e">
        <f t="shared" si="0"/>
        <v>#REF!</v>
      </c>
      <c r="T31" s="52" t="e">
        <f t="shared" si="3"/>
        <v>#REF!</v>
      </c>
      <c r="U31" s="52" t="e">
        <f t="shared" si="4"/>
        <v>#REF!</v>
      </c>
    </row>
    <row r="32" spans="1:21" x14ac:dyDescent="0.5">
      <c r="A32" s="41">
        <v>44561</v>
      </c>
      <c r="D32" s="63" t="e">
        <f>+#REF!</f>
        <v>#REF!</v>
      </c>
      <c r="E32" s="63" t="e">
        <f>+#REF!</f>
        <v>#REF!</v>
      </c>
      <c r="F32" s="66" t="e">
        <f t="shared" si="1"/>
        <v>#REF!</v>
      </c>
      <c r="G32" s="46" t="e">
        <f t="shared" si="2"/>
        <v>#REF!</v>
      </c>
      <c r="K32" s="46" t="e">
        <f>+#REF!</f>
        <v>#REF!</v>
      </c>
      <c r="L32" s="46" t="e">
        <f>+#REF!</f>
        <v>#REF!</v>
      </c>
      <c r="P32" s="46" t="e">
        <f>+#REF!</f>
        <v>#REF!</v>
      </c>
      <c r="Q32" s="46" t="e">
        <f>+#REF!</f>
        <v>#REF!</v>
      </c>
      <c r="S32" s="46" t="e">
        <f t="shared" si="0"/>
        <v>#REF!</v>
      </c>
    </row>
    <row r="33" spans="1:15" ht="24" thickBot="1" x14ac:dyDescent="0.55000000000000004">
      <c r="A33" s="41"/>
      <c r="B33" s="47">
        <f>SUM(B2:B32)</f>
        <v>0</v>
      </c>
      <c r="C33" s="47"/>
      <c r="D33" s="47" t="e">
        <f>SUM(D2:D32)</f>
        <v>#REF!</v>
      </c>
      <c r="E33" s="47" t="e">
        <f>SUM(E2:E32)</f>
        <v>#REF!</v>
      </c>
      <c r="F33" s="67" t="e">
        <f>SUM(F2:F32)</f>
        <v>#REF!</v>
      </c>
      <c r="G33" s="47"/>
      <c r="H33" s="44"/>
      <c r="I33" s="47"/>
      <c r="J33" s="47"/>
      <c r="K33" s="47" t="e">
        <f>SUM(K2:K32)</f>
        <v>#REF!</v>
      </c>
      <c r="L33" s="47" t="e">
        <f>SUM(L2:L32)</f>
        <v>#REF!</v>
      </c>
      <c r="M33" s="48"/>
      <c r="N33" s="48"/>
      <c r="O33" s="51"/>
    </row>
    <row r="34" spans="1:15" ht="24" thickTop="1" x14ac:dyDescent="0.5">
      <c r="A34" s="41"/>
      <c r="B34" s="64">
        <f>+B33-552075.756</f>
        <v>-552075.75600000005</v>
      </c>
      <c r="D34" s="46" t="e">
        <f>+D33-552075.756</f>
        <v>#REF!</v>
      </c>
      <c r="E34" s="46" t="e">
        <f>+E33-12018776.9</f>
        <v>#REF!</v>
      </c>
    </row>
    <row r="35" spans="1:15" x14ac:dyDescent="0.5">
      <c r="A35" s="41"/>
    </row>
    <row r="36" spans="1:15" x14ac:dyDescent="0.5">
      <c r="A36" s="41"/>
    </row>
    <row r="37" spans="1:15" x14ac:dyDescent="0.5">
      <c r="A37" s="41"/>
    </row>
    <row r="38" spans="1:15" x14ac:dyDescent="0.5">
      <c r="A38" s="41"/>
    </row>
    <row r="39" spans="1:15" x14ac:dyDescent="0.5">
      <c r="A39" s="41"/>
    </row>
    <row r="40" spans="1:15" x14ac:dyDescent="0.5">
      <c r="A40" s="41"/>
    </row>
    <row r="41" spans="1:15" x14ac:dyDescent="0.5">
      <c r="A41" s="41"/>
    </row>
    <row r="42" spans="1:15" x14ac:dyDescent="0.5">
      <c r="A42" s="41"/>
    </row>
    <row r="43" spans="1:15" x14ac:dyDescent="0.5">
      <c r="A43" s="41"/>
    </row>
    <row r="44" spans="1:15" x14ac:dyDescent="0.5">
      <c r="A44" s="41"/>
    </row>
    <row r="45" spans="1:15" x14ac:dyDescent="0.5">
      <c r="A45" s="41"/>
    </row>
    <row r="46" spans="1:15" x14ac:dyDescent="0.5">
      <c r="A46" s="41"/>
    </row>
    <row r="47" spans="1:15" x14ac:dyDescent="0.5">
      <c r="A47" s="41"/>
    </row>
    <row r="48" spans="1:15" x14ac:dyDescent="0.5">
      <c r="A48" s="41"/>
    </row>
    <row r="49" spans="1:1" x14ac:dyDescent="0.5">
      <c r="A49" s="41"/>
    </row>
    <row r="50" spans="1:1" x14ac:dyDescent="0.5">
      <c r="A50" s="41"/>
    </row>
    <row r="51" spans="1:1" x14ac:dyDescent="0.5">
      <c r="A51" s="41"/>
    </row>
    <row r="52" spans="1:1" x14ac:dyDescent="0.5">
      <c r="A52" s="41"/>
    </row>
    <row r="53" spans="1:1" x14ac:dyDescent="0.5">
      <c r="A53" s="41"/>
    </row>
    <row r="54" spans="1:1" x14ac:dyDescent="0.5">
      <c r="A54" s="41"/>
    </row>
    <row r="55" spans="1:1" x14ac:dyDescent="0.5">
      <c r="A55" s="41"/>
    </row>
    <row r="56" spans="1:1" x14ac:dyDescent="0.5">
      <c r="A56" s="41"/>
    </row>
    <row r="57" spans="1:1" x14ac:dyDescent="0.5">
      <c r="A57" s="41"/>
    </row>
    <row r="58" spans="1:1" x14ac:dyDescent="0.5">
      <c r="A58" s="41"/>
    </row>
    <row r="59" spans="1:1" x14ac:dyDescent="0.5">
      <c r="A59" s="41"/>
    </row>
    <row r="60" spans="1:1" x14ac:dyDescent="0.5">
      <c r="A60" s="41"/>
    </row>
    <row r="61" spans="1:1" x14ac:dyDescent="0.5">
      <c r="A61" s="41"/>
    </row>
    <row r="62" spans="1:1" x14ac:dyDescent="0.5">
      <c r="A62" s="41"/>
    </row>
  </sheetData>
  <mergeCells count="3">
    <mergeCell ref="D1:E1"/>
    <mergeCell ref="K1:L1"/>
    <mergeCell ref="P1:Q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1 2</vt:lpstr>
      <vt:lpstr>3 4</vt:lpstr>
      <vt:lpstr>5 6</vt:lpstr>
      <vt:lpstr>7 8</vt:lpstr>
      <vt:lpstr>9 10</vt:lpstr>
      <vt:lpstr>11 12</vt:lpstr>
      <vt:lpstr>13 14</vt:lpstr>
      <vt:lpstr>15 16</vt:lpstr>
      <vt:lpstr>17 18</vt:lpstr>
      <vt:lpstr>19 20</vt:lpstr>
      <vt:lpstr>21 22</vt:lpstr>
      <vt:lpstr>23 24</vt:lpstr>
      <vt:lpstr>25 26</vt:lpstr>
      <vt:lpstr>27 28</vt:lpstr>
      <vt:lpstr>29 30</vt:lpstr>
      <vt:lpstr>31</vt:lpstr>
      <vt:lpstr>สรุป1</vt:lpstr>
      <vt:lpstr>เลขที่เอกสาร</vt:lpstr>
      <vt:lpstr>ขายรวม</vt:lpstr>
      <vt:lpstr>ทดสอบ</vt:lpstr>
      <vt:lpstr>'1 2'!Print_Area</vt:lpstr>
      <vt:lpstr>'11 12'!Print_Area</vt:lpstr>
      <vt:lpstr>'13 14'!Print_Area</vt:lpstr>
      <vt:lpstr>'15 16'!Print_Area</vt:lpstr>
      <vt:lpstr>'17 18'!Print_Area</vt:lpstr>
      <vt:lpstr>'19 20'!Print_Area</vt:lpstr>
      <vt:lpstr>'21 22'!Print_Area</vt:lpstr>
      <vt:lpstr>'23 24'!Print_Area</vt:lpstr>
      <vt:lpstr>'25 26'!Print_Area</vt:lpstr>
      <vt:lpstr>'27 28'!Print_Area</vt:lpstr>
      <vt:lpstr>'29 30'!Print_Area</vt:lpstr>
      <vt:lpstr>'3 4'!Print_Area</vt:lpstr>
      <vt:lpstr>'31'!Print_Area</vt:lpstr>
      <vt:lpstr>'5 6'!Print_Area</vt:lpstr>
      <vt:lpstr>'7 8'!Print_Area</vt:lpstr>
      <vt:lpstr>'9 10'!Print_Area</vt:lpstr>
      <vt:lpstr>สรุป1!Print_Area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AccSystem Thailand</cp:lastModifiedBy>
  <cp:lastPrinted>2023-08-04T06:09:11Z</cp:lastPrinted>
  <dcterms:created xsi:type="dcterms:W3CDTF">2019-08-01T03:04:21Z</dcterms:created>
  <dcterms:modified xsi:type="dcterms:W3CDTF">2024-10-05T06:42:54Z</dcterms:modified>
</cp:coreProperties>
</file>